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RECHERCHE\COMPARATIF recherche\FICHIERS DE BASE\Fichiers à envoyer\Fichiers_à_envoyer_MODELE\Modèle_2018\"/>
    </mc:Choice>
  </mc:AlternateContent>
  <bookViews>
    <workbookView xWindow="0" yWindow="0" windowWidth="25200" windowHeight="11385" tabRatio="849"/>
  </bookViews>
  <sheets>
    <sheet name="Einführung  " sheetId="1" r:id="rId1"/>
    <sheet name="Basisdaten" sheetId="17" r:id="rId2"/>
    <sheet name="Eingabe+Kontrolle" sheetId="16" state="veryHidden" r:id="rId3"/>
    <sheet name="FkF" sheetId="18" state="veryHidden" r:id="rId4"/>
    <sheet name="Kommentare" sheetId="27" r:id="rId5"/>
    <sheet name="Notentafeln IDHEAP " sheetId="33" r:id="rId6"/>
    <sheet name="Kennzahlentabelle IDHEAP" sheetId="4" r:id="rId7"/>
    <sheet name="Kennzahlenberechnung IDHEAP" sheetId="6" r:id="rId8"/>
    <sheet name="Notentafeln HRM2" sheetId="32" r:id="rId9"/>
    <sheet name="Kennzahlentabelle HRM2" sheetId="30" r:id="rId10"/>
    <sheet name="Kennzahlenberechnung HRM2" sheetId="28" r:id="rId11"/>
  </sheets>
  <definedNames>
    <definedName name="_xlnm.Print_Area" localSheetId="0">'Einführung  '!$A$1:$B$12</definedName>
    <definedName name="_xlnm.Print_Area" localSheetId="2">'Eingabe+Kontrolle'!$A$1:$I$78</definedName>
    <definedName name="_xlnm.Print_Area" localSheetId="3">FkF!$A$1:$Q$37</definedName>
    <definedName name="_xlnm.Print_Area" localSheetId="10">'Kennzahlenberechnung HRM2'!$A$1:$K$25</definedName>
    <definedName name="_xlnm.Print_Area" localSheetId="7">'Kennzahlenberechnung IDHEAP'!$A$1:$K$41</definedName>
    <definedName name="_xlnm.Print_Area" localSheetId="9">'Kennzahlentabelle HRM2'!$A$1:$G$81</definedName>
    <definedName name="_xlnm.Print_Area" localSheetId="6">'Kennzahlentabelle IDHEAP'!$A$1:$G$81</definedName>
    <definedName name="_xlnm.Print_Area" localSheetId="4">Kommentare!$A$1:$B$11</definedName>
    <definedName name="_xlnm.Print_Area" localSheetId="8">'Notentafeln HRM2'!$A$1:$O$54</definedName>
    <definedName name="_xlnm.Print_Area" localSheetId="5">'Notentafeln IDHEAP '!$A$1:$O$57</definedName>
  </definedNames>
  <calcPr calcId="162913"/>
</workbook>
</file>

<file path=xl/calcChain.xml><?xml version="1.0" encoding="utf-8"?>
<calcChain xmlns="http://schemas.openxmlformats.org/spreadsheetml/2006/main">
  <c r="K63" i="33" l="1"/>
  <c r="K64" i="33" s="1"/>
  <c r="K65" i="33" s="1"/>
  <c r="K66" i="33" s="1"/>
  <c r="K67" i="33" s="1"/>
  <c r="K68" i="33" s="1"/>
  <c r="C63" i="33"/>
  <c r="C64" i="33" s="1"/>
  <c r="C65" i="33" s="1"/>
  <c r="C67" i="33" s="1"/>
  <c r="C68" i="33" s="1"/>
  <c r="C70" i="33" s="1"/>
  <c r="J53" i="33"/>
  <c r="J54" i="33" s="1"/>
  <c r="J55" i="33" s="1"/>
  <c r="J56" i="33" s="1"/>
  <c r="C53" i="33"/>
  <c r="C54" i="33" s="1"/>
  <c r="C55" i="33" s="1"/>
  <c r="C56" i="33" s="1"/>
  <c r="L52" i="33"/>
  <c r="L53" i="33" s="1"/>
  <c r="L54" i="33" s="1"/>
  <c r="L55" i="33" s="1"/>
  <c r="L56" i="33" s="1"/>
  <c r="K52" i="33"/>
  <c r="K53" i="33" s="1"/>
  <c r="K54" i="33" s="1"/>
  <c r="K55" i="33" s="1"/>
  <c r="K56" i="33" s="1"/>
  <c r="C52" i="33"/>
  <c r="J41" i="33"/>
  <c r="J40" i="33"/>
  <c r="J43" i="33" s="1"/>
  <c r="J44" i="33" s="1"/>
  <c r="J45" i="33" s="1"/>
  <c r="J46" i="33" s="1"/>
  <c r="L38" i="33"/>
  <c r="L40" i="33" s="1"/>
  <c r="K38" i="33"/>
  <c r="K39" i="33" s="1"/>
  <c r="K41" i="33" s="1"/>
  <c r="L11" i="33"/>
  <c r="K7" i="33"/>
  <c r="K8" i="33" s="1"/>
  <c r="K9" i="33" s="1"/>
  <c r="K10" i="33" s="1"/>
  <c r="K11" i="33" s="1"/>
  <c r="J41" i="32"/>
  <c r="J42" i="32" s="1"/>
  <c r="J44" i="32" s="1"/>
  <c r="J37" i="32"/>
  <c r="K36" i="32"/>
  <c r="K37" i="32" s="1"/>
  <c r="K39" i="32" s="1"/>
  <c r="K41" i="32" s="1"/>
  <c r="K42" i="32" s="1"/>
  <c r="K44" i="32" s="1"/>
  <c r="C25" i="32"/>
  <c r="C24" i="32"/>
  <c r="C23" i="32"/>
  <c r="C22" i="32"/>
  <c r="C21" i="32"/>
  <c r="K19" i="32"/>
  <c r="K20" i="32" s="1"/>
  <c r="K21" i="32" s="1"/>
  <c r="K22" i="32" s="1"/>
  <c r="K23" i="32" s="1"/>
  <c r="K24" i="32" s="1"/>
  <c r="K25" i="32" s="1"/>
  <c r="K26" i="32" s="1"/>
  <c r="K27" i="32" s="1"/>
  <c r="K28" i="32" s="1"/>
  <c r="K29" i="32" s="1"/>
  <c r="C19" i="32"/>
  <c r="K9" i="32"/>
  <c r="K10" i="32" s="1"/>
  <c r="K11" i="32" s="1"/>
  <c r="K12" i="32" s="1"/>
  <c r="K13" i="32" s="1"/>
  <c r="B8" i="32"/>
  <c r="B9" i="32" s="1"/>
  <c r="B10" i="32" s="1"/>
  <c r="B11" i="32" s="1"/>
  <c r="B12" i="32" s="1"/>
  <c r="K7" i="32"/>
  <c r="D7" i="32"/>
  <c r="D8" i="32" s="1"/>
  <c r="D9" i="32" s="1"/>
  <c r="D10" i="32" s="1"/>
  <c r="D11" i="32" s="1"/>
  <c r="C7" i="32"/>
  <c r="C8" i="32" s="1"/>
  <c r="C9" i="32" s="1"/>
  <c r="C10" i="32" s="1"/>
  <c r="C11" i="32" s="1"/>
  <c r="C12" i="32" s="1"/>
  <c r="L39" i="33" l="1"/>
  <c r="L41" i="33" s="1"/>
  <c r="L42" i="33"/>
  <c r="L43" i="33"/>
  <c r="L44" i="33" s="1"/>
  <c r="L45" i="33" s="1"/>
  <c r="K40" i="33"/>
  <c r="K43" i="33" s="1"/>
  <c r="K44" i="33" s="1"/>
  <c r="K45" i="33" s="1"/>
  <c r="K46" i="33" s="1"/>
  <c r="B41" i="6" l="1"/>
  <c r="C41" i="6"/>
  <c r="B37" i="6"/>
  <c r="D37" i="6" s="1"/>
  <c r="C37" i="6"/>
  <c r="D41" i="6" l="1"/>
  <c r="G41" i="6" s="1"/>
  <c r="G37" i="6"/>
  <c r="H37" i="6" s="1"/>
  <c r="K37" i="6" s="1"/>
  <c r="D19" i="4" s="1"/>
  <c r="C19" i="4"/>
  <c r="B5" i="6"/>
  <c r="B13" i="28"/>
  <c r="G34" i="16"/>
  <c r="C13" i="28"/>
  <c r="D13" i="28" s="1"/>
  <c r="G13" i="28" s="1"/>
  <c r="C21" i="28"/>
  <c r="C17" i="28"/>
  <c r="C25" i="28"/>
  <c r="C9" i="28"/>
  <c r="B9" i="28"/>
  <c r="B25" i="28"/>
  <c r="B17" i="28"/>
  <c r="D17" i="28" s="1"/>
  <c r="G17" i="28" s="1"/>
  <c r="B5" i="28"/>
  <c r="G26" i="16"/>
  <c r="H26" i="16"/>
  <c r="G27" i="16"/>
  <c r="H27" i="16"/>
  <c r="G28" i="16"/>
  <c r="H28" i="16"/>
  <c r="J21" i="6"/>
  <c r="C21" i="6" s="1"/>
  <c r="I21" i="6"/>
  <c r="B21" i="6"/>
  <c r="H78" i="16"/>
  <c r="G78" i="16"/>
  <c r="H77" i="16"/>
  <c r="G77" i="16"/>
  <c r="H76" i="16"/>
  <c r="G76" i="16"/>
  <c r="H75" i="16"/>
  <c r="G75" i="16"/>
  <c r="H74" i="16"/>
  <c r="G74" i="16"/>
  <c r="H73" i="16"/>
  <c r="G73" i="16"/>
  <c r="H72" i="16"/>
  <c r="G72" i="16"/>
  <c r="H70" i="16"/>
  <c r="G70" i="16"/>
  <c r="H69" i="16"/>
  <c r="G69" i="16"/>
  <c r="H68" i="16"/>
  <c r="G68" i="16"/>
  <c r="H67" i="16"/>
  <c r="G67" i="16"/>
  <c r="H66" i="16"/>
  <c r="G66" i="16"/>
  <c r="E66" i="17"/>
  <c r="D66" i="17"/>
  <c r="D63" i="16"/>
  <c r="H63" i="16" s="1"/>
  <c r="I62" i="16"/>
  <c r="H62" i="16"/>
  <c r="G62" i="16"/>
  <c r="I61" i="16"/>
  <c r="H61" i="16"/>
  <c r="G61" i="16"/>
  <c r="I60" i="16"/>
  <c r="H60" i="16"/>
  <c r="G60" i="16"/>
  <c r="I59" i="16"/>
  <c r="H59" i="16"/>
  <c r="G59" i="16"/>
  <c r="I58" i="16"/>
  <c r="H58" i="16"/>
  <c r="G58" i="16"/>
  <c r="I57" i="16"/>
  <c r="H57" i="16"/>
  <c r="G57" i="16"/>
  <c r="I56" i="16"/>
  <c r="H56" i="16"/>
  <c r="G56" i="16"/>
  <c r="E57" i="17"/>
  <c r="D25" i="6" s="1"/>
  <c r="D57" i="17"/>
  <c r="C25" i="6" s="1"/>
  <c r="I53" i="16"/>
  <c r="H53" i="16"/>
  <c r="G53" i="16"/>
  <c r="I52" i="16"/>
  <c r="H52" i="16"/>
  <c r="G52" i="16"/>
  <c r="I51" i="16"/>
  <c r="H51" i="16"/>
  <c r="G51" i="16"/>
  <c r="I50" i="16"/>
  <c r="H50" i="16"/>
  <c r="G50" i="16"/>
  <c r="I49" i="16"/>
  <c r="H49" i="16"/>
  <c r="G49" i="16"/>
  <c r="G46" i="16"/>
  <c r="G45" i="16"/>
  <c r="G44" i="16"/>
  <c r="G43" i="16"/>
  <c r="G42" i="16"/>
  <c r="G41" i="16"/>
  <c r="G40" i="16"/>
  <c r="G39" i="16"/>
  <c r="G38" i="16"/>
  <c r="G37" i="16"/>
  <c r="G36" i="16"/>
  <c r="G35" i="16"/>
  <c r="G33" i="16"/>
  <c r="H31" i="16"/>
  <c r="G31" i="16"/>
  <c r="H30" i="16"/>
  <c r="G30" i="16"/>
  <c r="H29" i="16"/>
  <c r="G29" i="16"/>
  <c r="H25" i="16"/>
  <c r="G25" i="16"/>
  <c r="H24" i="16"/>
  <c r="G24" i="16"/>
  <c r="G23" i="16"/>
  <c r="G22" i="16"/>
  <c r="G21" i="16"/>
  <c r="G20" i="16"/>
  <c r="H19" i="16"/>
  <c r="G19" i="16"/>
  <c r="G15" i="16"/>
  <c r="G14" i="16"/>
  <c r="C6" i="18"/>
  <c r="C5" i="18"/>
  <c r="E25" i="6"/>
  <c r="C5" i="6"/>
  <c r="D5" i="6" s="1"/>
  <c r="G5" i="6" s="1"/>
  <c r="C9" i="4" s="1"/>
  <c r="E63" i="16"/>
  <c r="I63" i="16" s="1"/>
  <c r="E54" i="16"/>
  <c r="I54" i="16"/>
  <c r="D54" i="16"/>
  <c r="H54" i="16" s="1"/>
  <c r="B4" i="27"/>
  <c r="D1" i="6"/>
  <c r="C1" i="6"/>
  <c r="C5" i="4"/>
  <c r="C5" i="30" s="1"/>
  <c r="C6" i="16"/>
  <c r="C5" i="16"/>
  <c r="B3" i="27"/>
  <c r="D33" i="6"/>
  <c r="B33" i="6"/>
  <c r="C33" i="6"/>
  <c r="B29" i="6"/>
  <c r="C29" i="6"/>
  <c r="B17" i="6"/>
  <c r="C17" i="6"/>
  <c r="B13" i="6"/>
  <c r="D13" i="6" s="1"/>
  <c r="F13" i="6" s="1"/>
  <c r="G13" i="6" s="1"/>
  <c r="C13" i="6"/>
  <c r="E13" i="6"/>
  <c r="B9" i="6"/>
  <c r="C63" i="16"/>
  <c r="G63" i="16" s="1"/>
  <c r="C66" i="17"/>
  <c r="C54" i="16"/>
  <c r="C57" i="17"/>
  <c r="C4" i="4"/>
  <c r="C4" i="30" s="1"/>
  <c r="C12" i="17"/>
  <c r="E12" i="17"/>
  <c r="C9" i="18" s="1"/>
  <c r="L9" i="18" s="1"/>
  <c r="K15" i="18"/>
  <c r="P15" i="18"/>
  <c r="K19" i="18"/>
  <c r="P20" i="18" s="1"/>
  <c r="K18" i="18"/>
  <c r="P19" i="18" s="1"/>
  <c r="K20" i="18"/>
  <c r="P21" i="18"/>
  <c r="K16" i="18"/>
  <c r="P17" i="18" s="1"/>
  <c r="J15" i="18"/>
  <c r="J16" i="18"/>
  <c r="J20" i="18"/>
  <c r="O21" i="18" s="1"/>
  <c r="J14" i="18"/>
  <c r="O14" i="18"/>
  <c r="J19" i="18"/>
  <c r="O20" i="18" s="1"/>
  <c r="J18" i="18"/>
  <c r="O19" i="18" s="1"/>
  <c r="J28" i="18"/>
  <c r="J27" i="18"/>
  <c r="O28" i="18" s="1"/>
  <c r="J26" i="18"/>
  <c r="O27" i="18" s="1"/>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11" i="18"/>
  <c r="L37" i="18"/>
  <c r="Q37" i="18" s="1"/>
  <c r="K34" i="18"/>
  <c r="P34" i="18"/>
  <c r="L34" i="18"/>
  <c r="Q34" i="18" s="1"/>
  <c r="J34" i="18"/>
  <c r="O34" i="18"/>
  <c r="K37" i="18"/>
  <c r="P37" i="18" s="1"/>
  <c r="J37" i="18"/>
  <c r="O37" i="18"/>
  <c r="J21" i="18"/>
  <c r="O22" i="18" s="1"/>
  <c r="G9" i="18"/>
  <c r="O9" i="18"/>
  <c r="P9" i="18" s="1"/>
  <c r="D12" i="17"/>
  <c r="D9" i="18" s="1"/>
  <c r="K9" i="18" s="1"/>
  <c r="C10" i="16"/>
  <c r="G10" i="16" s="1"/>
  <c r="O15" i="18"/>
  <c r="J9" i="18"/>
  <c r="E10" i="16"/>
  <c r="C5" i="28" l="1"/>
  <c r="B25" i="6"/>
  <c r="C9" i="6"/>
  <c r="G54" i="16"/>
  <c r="H13" i="28"/>
  <c r="K13" i="28" s="1"/>
  <c r="D11" i="30" s="1"/>
  <c r="C11" i="30"/>
  <c r="Q9" i="18"/>
  <c r="O17" i="18"/>
  <c r="H17" i="28"/>
  <c r="K17" i="28" s="1"/>
  <c r="D12" i="30" s="1"/>
  <c r="C12" i="30"/>
  <c r="H41" i="6"/>
  <c r="K41" i="6" s="1"/>
  <c r="D20" i="4" s="1"/>
  <c r="C20" i="4"/>
  <c r="D5" i="28"/>
  <c r="G5" i="28" s="1"/>
  <c r="H5" i="28" s="1"/>
  <c r="K5" i="28" s="1"/>
  <c r="D29" i="6"/>
  <c r="G29" i="6" s="1"/>
  <c r="H29" i="6" s="1"/>
  <c r="K29" i="6" s="1"/>
  <c r="D16" i="4" s="1"/>
  <c r="D21" i="6"/>
  <c r="E21" i="6" s="1"/>
  <c r="G21" i="6" s="1"/>
  <c r="H21" i="6" s="1"/>
  <c r="K21" i="6" s="1"/>
  <c r="D14" i="4" s="1"/>
  <c r="D9" i="28"/>
  <c r="G9" i="28" s="1"/>
  <c r="D17" i="6"/>
  <c r="G17" i="6" s="1"/>
  <c r="E33" i="6"/>
  <c r="G33" i="6" s="1"/>
  <c r="H33" i="6" s="1"/>
  <c r="K33" i="6" s="1"/>
  <c r="D17" i="4" s="1"/>
  <c r="D25" i="28"/>
  <c r="D9" i="6"/>
  <c r="G9" i="6" s="1"/>
  <c r="H9" i="6" s="1"/>
  <c r="K9" i="6" s="1"/>
  <c r="D10" i="4" s="1"/>
  <c r="F25" i="6"/>
  <c r="G25" i="6" s="1"/>
  <c r="H25" i="6" s="1"/>
  <c r="K25" i="6" s="1"/>
  <c r="D15" i="4" s="1"/>
  <c r="C14" i="4"/>
  <c r="H13" i="6"/>
  <c r="K13" i="6" s="1"/>
  <c r="D11" i="4" s="1"/>
  <c r="C11" i="4"/>
  <c r="C16" i="4"/>
  <c r="H10" i="16"/>
  <c r="I10" i="16"/>
  <c r="H17" i="6"/>
  <c r="K17" i="6" s="1"/>
  <c r="D12" i="4" s="1"/>
  <c r="C12" i="4"/>
  <c r="C17" i="4"/>
  <c r="H5" i="6"/>
  <c r="K5" i="6" s="1"/>
  <c r="D9" i="4" s="1"/>
  <c r="B21" i="28"/>
  <c r="D21" i="28" s="1"/>
  <c r="G21" i="28" s="1"/>
  <c r="D10" i="16"/>
  <c r="H9" i="28" l="1"/>
  <c r="K9" i="28" s="1"/>
  <c r="D10" i="30" s="1"/>
  <c r="C10" i="30"/>
  <c r="H25" i="28"/>
  <c r="C14" i="30" s="1"/>
  <c r="H21" i="28"/>
  <c r="C13" i="30"/>
  <c r="C15" i="4"/>
  <c r="C10" i="4"/>
  <c r="K21" i="28"/>
  <c r="D13" i="30" s="1"/>
  <c r="K25" i="28" l="1"/>
  <c r="D14" i="30" s="1"/>
</calcChain>
</file>

<file path=xl/comments1.xml><?xml version="1.0" encoding="utf-8"?>
<comments xmlns="http://schemas.openxmlformats.org/spreadsheetml/2006/main">
  <authors>
    <author>Sonja Ziehli</author>
  </authors>
  <commentList>
    <comment ref="B13" authorId="0" shapeId="0">
      <text>
        <r>
          <rPr>
            <sz val="9"/>
            <color indexed="81"/>
            <rFont val="Tahoma"/>
            <family val="2"/>
          </rPr>
          <t>Statistik der Bevölkerung und der Haushalte (STATPOP), Bundesamt für Statistik</t>
        </r>
      </text>
    </comment>
  </commentList>
</comments>
</file>

<file path=xl/sharedStrings.xml><?xml version="1.0" encoding="utf-8"?>
<sst xmlns="http://schemas.openxmlformats.org/spreadsheetml/2006/main" count="1371" uniqueCount="432">
  <si>
    <t>Budget</t>
  </si>
  <si>
    <t>3</t>
  </si>
  <si>
    <t>32</t>
  </si>
  <si>
    <t>330</t>
  </si>
  <si>
    <t>38</t>
  </si>
  <si>
    <t>39</t>
  </si>
  <si>
    <t>4</t>
  </si>
  <si>
    <t>47</t>
  </si>
  <si>
    <t>48</t>
  </si>
  <si>
    <t>49</t>
  </si>
  <si>
    <t>&lt;=</t>
  </si>
  <si>
    <t xml:space="preserve">&lt; </t>
  </si>
  <si>
    <t>&lt;</t>
  </si>
  <si>
    <t>&gt;=</t>
  </si>
  <si>
    <t>&gt;</t>
  </si>
  <si>
    <t>(4-47-48-49)/(3-37-38-39)</t>
  </si>
  <si>
    <t>30</t>
  </si>
  <si>
    <t>Personalaufwand</t>
  </si>
  <si>
    <t>31</t>
  </si>
  <si>
    <t>Sachaufwand</t>
  </si>
  <si>
    <t>Davon 314</t>
  </si>
  <si>
    <t>Baulicher Unterhalt</t>
  </si>
  <si>
    <t>Passivzinsen</t>
  </si>
  <si>
    <t>Abschreibungen Finanzvermögen</t>
  </si>
  <si>
    <t>331 - 333</t>
  </si>
  <si>
    <t>Abschreibungen Verwaltungsvermögen</t>
  </si>
  <si>
    <t>34  - 37</t>
  </si>
  <si>
    <t>Anteile, Entschädigungen, Beiträge</t>
  </si>
  <si>
    <t>Einlagen in Spezialfinanzierungen/Fonds</t>
  </si>
  <si>
    <t>Interne Verrechnungen (Aufwand)</t>
  </si>
  <si>
    <t>Total Aufwand Laufende Rechnung</t>
  </si>
  <si>
    <t>400 - 404</t>
  </si>
  <si>
    <t>Direkte Steuern</t>
  </si>
  <si>
    <t>405 - 407</t>
  </si>
  <si>
    <t>Uebrige Steuern</t>
  </si>
  <si>
    <t>42</t>
  </si>
  <si>
    <t>Vermögenserträge</t>
  </si>
  <si>
    <t>41 / 43</t>
  </si>
  <si>
    <t>Konzessionen/Entgelte (Gebühren)</t>
  </si>
  <si>
    <t>44  - 47</t>
  </si>
  <si>
    <t>Anteile, Rückerstattungen, Beiträge</t>
  </si>
  <si>
    <t>Entnahme aus Spezialfinanzierungen</t>
  </si>
  <si>
    <t>Interne Verrechnungen (Ertrag)</t>
  </si>
  <si>
    <t>Total Ertrag Laufende Rechnung</t>
  </si>
  <si>
    <t xml:space="preserve"> </t>
  </si>
  <si>
    <t>Saldo Laufende Rechnung</t>
  </si>
  <si>
    <t>50</t>
  </si>
  <si>
    <t>Sachgüter</t>
  </si>
  <si>
    <t>52</t>
  </si>
  <si>
    <t>Darlehen und Beteiligungen</t>
  </si>
  <si>
    <t>56  - 58</t>
  </si>
  <si>
    <t>Investitionsbeiträge,übrige Investitionen</t>
  </si>
  <si>
    <t>5</t>
  </si>
  <si>
    <t>Total Ausgaben Investitionsrechnung</t>
  </si>
  <si>
    <t>60  - 61</t>
  </si>
  <si>
    <t>Abgang Sachgüter, Nutzungsabgaben</t>
  </si>
  <si>
    <t>62  - 67</t>
  </si>
  <si>
    <t>Rückzahlung,Rückerstattung,Invest.-Beitr.</t>
  </si>
  <si>
    <t>6</t>
  </si>
  <si>
    <t>Total Einnahmen Investitionsrechnung</t>
  </si>
  <si>
    <t>Erfassungstabelle</t>
  </si>
  <si>
    <t>Jahr t-1</t>
  </si>
  <si>
    <t>Jahr t-2</t>
  </si>
  <si>
    <t>Laufende Rechnung</t>
  </si>
  <si>
    <t>Ertrag</t>
  </si>
  <si>
    <t>Aufwand</t>
  </si>
  <si>
    <t>Kurzfristige Schulden</t>
  </si>
  <si>
    <t>Mittel- und langfristige Schulden</t>
  </si>
  <si>
    <t>Sonderrechnungen</t>
  </si>
  <si>
    <t>Abschreibungen</t>
  </si>
  <si>
    <t>Finanzvermögen</t>
  </si>
  <si>
    <t>Durchlaufende Beiträge</t>
  </si>
  <si>
    <t>Einlagen in Spezialfinanzierungen und Stiftungen</t>
  </si>
  <si>
    <t>Interne Verrechnungen</t>
  </si>
  <si>
    <t>Einkommens- und Vermögenssteuern</t>
  </si>
  <si>
    <t>Ertrags- und Kapitalsteuern</t>
  </si>
  <si>
    <t>Grundsteuern</t>
  </si>
  <si>
    <t>Vermögensgewinnsteuern</t>
  </si>
  <si>
    <t>Vermögensverkehrssteuern</t>
  </si>
  <si>
    <t>Banken</t>
  </si>
  <si>
    <t>Guthaben</t>
  </si>
  <si>
    <t>Anlagen des Finanzvermögens</t>
  </si>
  <si>
    <t>Liegenschaftserträge des Finanzvermögens</t>
  </si>
  <si>
    <t>Entnahmen aus Spezialfinanzierungen und Stiftungen</t>
  </si>
  <si>
    <t>Investitionsrechnung</t>
  </si>
  <si>
    <t>Ausgaben</t>
  </si>
  <si>
    <t>Eigene Beiträge</t>
  </si>
  <si>
    <t>Übrige zu aktivierende Ausgaben</t>
  </si>
  <si>
    <t>Einnahmen</t>
  </si>
  <si>
    <t>Abgang von Sachgütern</t>
  </si>
  <si>
    <t>Nutzungsabgaben und Vorteilsentgelte</t>
  </si>
  <si>
    <t>Rückzahlung von Darlehen und Beteiligungen</t>
  </si>
  <si>
    <t xml:space="preserve">Rückerstattungen für Sachgüter </t>
  </si>
  <si>
    <t>Rückzahlung von eigenen Beiträgen</t>
  </si>
  <si>
    <t>Beiträge für eigene Rechnung</t>
  </si>
  <si>
    <t>Total der Einnahmen (60 à 67)</t>
  </si>
  <si>
    <t>Bilanz</t>
  </si>
  <si>
    <t>Aktiven</t>
  </si>
  <si>
    <t>Flüssige Mittel</t>
  </si>
  <si>
    <t>Anlagen</t>
  </si>
  <si>
    <t>Transitorische Aktiven</t>
  </si>
  <si>
    <t>Passiven</t>
  </si>
  <si>
    <t>Laufende Verpflichtungen</t>
  </si>
  <si>
    <t>Verpflichtungen für Sonderrechnungen</t>
  </si>
  <si>
    <t>Rückstellungen</t>
  </si>
  <si>
    <t>Transitorische Passiven</t>
  </si>
  <si>
    <t>Note</t>
  </si>
  <si>
    <t xml:space="preserve">                          </t>
  </si>
  <si>
    <t>Übermässige Zunahme</t>
  </si>
  <si>
    <t>Deckung des Aufwands</t>
  </si>
  <si>
    <t>Zusätzliche Nettoverpflichtungen</t>
  </si>
  <si>
    <t>Genauigkeit der Steuerprognose</t>
  </si>
  <si>
    <t>Wert</t>
  </si>
  <si>
    <t>nichts</t>
  </si>
  <si>
    <t>Ergebnisse</t>
  </si>
  <si>
    <t>Total der Ausgaben (50 bis 58)</t>
  </si>
  <si>
    <t>Bitte geben Sie uns eine Ansprechsperson an, die wir im Fall von Fragen über die angegebenen Daten kontaktieren können.</t>
  </si>
  <si>
    <t>Abwesenheitsperiode während des Sommers</t>
  </si>
  <si>
    <t>Investitionsanstrengung</t>
  </si>
  <si>
    <t>Basisdaten</t>
  </si>
  <si>
    <t>Notentafeln</t>
  </si>
  <si>
    <t>Die Excel-Datei umfasst verschiedene Tabellenblätter:</t>
  </si>
  <si>
    <t>Dieses Tabellenblatt enthält eine Tabelle, in welche die Daten zur Berechung der Kennzahlen einzutragen sind.</t>
  </si>
  <si>
    <t>Die ersten Spalten enthalten die Kontonummer und die Bezeichnung, anschliessend folgen die diversen Jahre für die Datenerfassung.</t>
  </si>
  <si>
    <t xml:space="preserve">Diese Tabellen zeigen, wie die Ergebnisse der Kennzahlen auf einer Skala von 6 (bestes Ergebnis) bis 1 (schlechtestes Ergebnis) benotet werden. </t>
  </si>
  <si>
    <t>Durchschnittliche Schuldzinsen [K8]</t>
  </si>
  <si>
    <t>Beurteilung</t>
  </si>
  <si>
    <t>Durchschnittliche Schuldzinsen</t>
  </si>
  <si>
    <t>K1</t>
  </si>
  <si>
    <t>K2</t>
  </si>
  <si>
    <t>K3</t>
  </si>
  <si>
    <t>K4</t>
  </si>
  <si>
    <t>K5</t>
  </si>
  <si>
    <t>K6</t>
  </si>
  <si>
    <t>K7</t>
  </si>
  <si>
    <t>K8</t>
  </si>
  <si>
    <t>Nettozinsbelastung [K4]</t>
  </si>
  <si>
    <t>Genauigkeit der Steuerprognose [K7]</t>
  </si>
  <si>
    <t>Zusätzliche Nettoverpflichtungen [K3]</t>
  </si>
  <si>
    <t>Selbstfinanzierung der Nettoinvestitionen</t>
  </si>
  <si>
    <t>Nettozinsbelastung im Verhältnis der Steuereinnahmen</t>
  </si>
  <si>
    <t>Eigenkapital</t>
  </si>
  <si>
    <t>Einführung</t>
  </si>
  <si>
    <t>Deckung des Aufwands (K1)</t>
  </si>
  <si>
    <t>Selbstfinanzierung der Nettoinvestitionen (K2)</t>
  </si>
  <si>
    <t>Zusätzliche Nettoverpflichtungen (K3)</t>
  </si>
  <si>
    <t>Nettozinsbelastung im Verhältnis der Steuereinnahmen (K4)</t>
  </si>
  <si>
    <t>Investitionsanstrengung (K6)</t>
  </si>
  <si>
    <t>Genauigkeit der Steuerprognose (K7)</t>
  </si>
  <si>
    <t>Durchschnittliche Schuldzinsen (K8)</t>
  </si>
  <si>
    <t>Auszufüllen sind die grünen Felder und die orangen, sofern diese leer sind. Die roten Felder müssen nicht ausgefüllt werden.</t>
  </si>
  <si>
    <t>Auf dieser Seite findet man die Kennzahlenwerte und die entsprechenden Noten sowie zwei graphische Darstellungen.</t>
  </si>
  <si>
    <t>Übersicht der Kennzahlen</t>
  </si>
  <si>
    <t>Grundlage bildet das Harmonisierte Rechnungsmodell HRM1 der öffentlichen Körperschaften der Schweiz.</t>
  </si>
  <si>
    <t>Körperschaft</t>
  </si>
  <si>
    <t>Rechnungsjahr</t>
  </si>
  <si>
    <t>Name</t>
  </si>
  <si>
    <t>Telefonnummer</t>
  </si>
  <si>
    <t>Email</t>
  </si>
  <si>
    <t>Rechnung</t>
  </si>
  <si>
    <t>Deckung des Aufwands [K1]</t>
  </si>
  <si>
    <t>Ausgeglichen ode praktisch ausgeglichen</t>
  </si>
  <si>
    <t>6&gt;N≥5</t>
  </si>
  <si>
    <t>5&gt;N≥4</t>
  </si>
  <si>
    <t>4&gt;N≥3</t>
  </si>
  <si>
    <t>3&gt;N≥2</t>
  </si>
  <si>
    <t>2&gt;N≥1</t>
  </si>
  <si>
    <t>Leichter Ertrags- oder</t>
  </si>
  <si>
    <t>Aufwandüberschuss (unproblematisch)</t>
  </si>
  <si>
    <t>Zu überwachender Ertrags-</t>
  </si>
  <si>
    <t>oder Aufwandüberschuss</t>
  </si>
  <si>
    <t>N = 4</t>
  </si>
  <si>
    <t>Stark zu überwachender Ertragsüberschuss</t>
  </si>
  <si>
    <t>Stark zu überwachender Aufwandüberschuss</t>
  </si>
  <si>
    <t>Problematischer Aufwandüberschuss</t>
  </si>
  <si>
    <t>Sehr problematischer Aufwandüberschuss</t>
  </si>
  <si>
    <t>Extrem problematischer Aufwandüberschuss</t>
  </si>
  <si>
    <t>N = 1</t>
  </si>
  <si>
    <t>N = 6</t>
  </si>
  <si>
    <t>Kein Fremdkapitalbedarf und Möglichkeit,
Schulden zurückzuzahlen</t>
  </si>
  <si>
    <t>Sehr geringer Fremdkapitalbedarf</t>
  </si>
  <si>
    <t>Geringer Fremdkapitalbedarf</t>
  </si>
  <si>
    <t>Bedeutender Fremdkapitalbedarf</t>
  </si>
  <si>
    <t>Grosser Fremdkapitalbedarf</t>
  </si>
  <si>
    <t>Sehr grosser Fremdkapitalbedarf</t>
  </si>
  <si>
    <t>Übermässiger Fremdkapitalbedarf</t>
  </si>
  <si>
    <t>Noten für die Deckung des Aufwands (K1)</t>
  </si>
  <si>
    <t>Noten für die zusätzlichen Nettoverpflichtungen (K3)</t>
  </si>
  <si>
    <t>Keine zusätzlichen Nettoverpflichtungen
oder Abbau der Nettoverpflichtungen</t>
  </si>
  <si>
    <t>Leichte Zunahme der Nettoverpflichtungen</t>
  </si>
  <si>
    <t>Vertretbare Zunahme</t>
  </si>
  <si>
    <t>Gerade noch vertretbare Zunahme</t>
  </si>
  <si>
    <t>Starke Zunahme</t>
  </si>
  <si>
    <t>Sehr starke Zunahme</t>
  </si>
  <si>
    <t>Noten für die Nettozinsbelastung (K4)</t>
  </si>
  <si>
    <t>Keine oder negative Nettozinsbelastung</t>
  </si>
  <si>
    <t>Sehr geringe Nettozinsbelastung 
auf den direkten Steuereinnahmen</t>
  </si>
  <si>
    <t>Schwache Nettozinsbelastung</t>
  </si>
  <si>
    <t>Bedeutende Nettozinsbelastung</t>
  </si>
  <si>
    <t>Hohe Nettozinsbelastung</t>
  </si>
  <si>
    <t>Sehr hohe Nettozinsbelastung</t>
  </si>
  <si>
    <t>Übermässige Nettozinsbelastung</t>
  </si>
  <si>
    <t>Beherrschung der laufenden Ausgaben [K5]</t>
  </si>
  <si>
    <t>Sehr gute Ausgabenkontrolle</t>
  </si>
  <si>
    <t>Gute Ausgabenkontrolle</t>
  </si>
  <si>
    <t>Mässige Ausgabenkontrolle</t>
  </si>
  <si>
    <t>Schwache Ausgabenkontrolle</t>
  </si>
  <si>
    <t>Schlechte Ausgabenkontrolle</t>
  </si>
  <si>
    <t>Praktisch keine Ausgabenkontrolle</t>
  </si>
  <si>
    <t>Fehlende Ausgabenkontrolle</t>
  </si>
  <si>
    <t>Noten für die Investitionsanstrengung (K6)</t>
  </si>
  <si>
    <t>Investitionsanstrengung [K6]</t>
  </si>
  <si>
    <t>Ideale Investitionstätigkeit</t>
  </si>
  <si>
    <t>Leicht zu geringe</t>
  </si>
  <si>
    <t>Investitionstätigkeit</t>
  </si>
  <si>
    <t>Übermässige oder ungenügende,</t>
  </si>
  <si>
    <t>noch tolerierbare Investitionstätigkeit</t>
  </si>
  <si>
    <t>noch tragbare Investitionstätigkeit</t>
  </si>
  <si>
    <t>ungenügende Investitionstätigkeit</t>
  </si>
  <si>
    <t>Noten für die Genauigkeit der Steuerprognose (K7)</t>
  </si>
  <si>
    <t>Sehr tiefe Schuldzinsen</t>
  </si>
  <si>
    <t>Tiefe Schuldzinsen</t>
  </si>
  <si>
    <t>Vertretbare Schuldzinsen</t>
  </si>
  <si>
    <t>Hohe Schuldzinsen</t>
  </si>
  <si>
    <t>Sehr hohe Schuldzinsen</t>
  </si>
  <si>
    <t>Problematische Schuldzinsen</t>
  </si>
  <si>
    <t>Übermässige Schuldzinsen</t>
  </si>
  <si>
    <t>Noten für die durchschnittlichen Schuldzinsen (K8)</t>
  </si>
  <si>
    <t>a)</t>
  </si>
  <si>
    <t>b)</t>
  </si>
  <si>
    <t>c)</t>
  </si>
  <si>
    <t>das Tabellenblatt «Basisdaten» enthält eine Tabelle, in der die für die Berechnung der Kennzahlen benötigten Daten erfasst werden;</t>
  </si>
  <si>
    <t>das Tabellenblatt «Notentafeln» zeigt die Bewertung der Ergebnisse der Kennzahlen anhand einer Notenskala;</t>
  </si>
  <si>
    <t>Kommentare</t>
  </si>
  <si>
    <t>d)</t>
  </si>
  <si>
    <t>Kontrolle</t>
  </si>
  <si>
    <t>Eingabe + Kontrolle</t>
  </si>
  <si>
    <t>Dieses Tabellenblatt wird nur vom IDHEAP genutzt.</t>
  </si>
  <si>
    <t>Hier werden die Daten aus der Jahresrechnung erfasst und mit den Basisdaten verglichen.</t>
  </si>
  <si>
    <t>in 1'000 Franken</t>
  </si>
  <si>
    <t>Daten FkF</t>
  </si>
  <si>
    <t>Kopieren - Einfügen</t>
  </si>
  <si>
    <t>Hier werden die Daten erfasst, die uns die FkF zur Verfügung stellt, und mit den übrigen Daten verglichen.</t>
  </si>
  <si>
    <t>Daten FkF 
t-1 aus t 0</t>
  </si>
  <si>
    <t>Differenz</t>
  </si>
  <si>
    <t>Massgebende Differenezen</t>
  </si>
  <si>
    <t>Relevante Daten für den Vergleich (in Franken)</t>
  </si>
  <si>
    <t>Teil A</t>
  </si>
  <si>
    <t>Teil B</t>
  </si>
  <si>
    <t>Formeln</t>
  </si>
  <si>
    <t>Beträge</t>
  </si>
  <si>
    <t>Kennzahlenberechnung</t>
  </si>
  <si>
    <t>Kennzahl 1</t>
  </si>
  <si>
    <t>Wert in Prozent</t>
  </si>
  <si>
    <t>Laufender Ertrag
4-47-48-49</t>
  </si>
  <si>
    <t>Kennzahl 2</t>
  </si>
  <si>
    <t>Selbstfinanzierung
4-3+33-330</t>
  </si>
  <si>
    <t>Kennzahl 3</t>
  </si>
  <si>
    <r>
      <t>Nettoschulden Vorjahr
(20-25)-(10-13)t</t>
    </r>
    <r>
      <rPr>
        <b/>
        <vertAlign val="subscript"/>
        <sz val="10"/>
        <rFont val="Tahoma"/>
        <family val="2"/>
      </rPr>
      <t>-1</t>
    </r>
  </si>
  <si>
    <t>Laufende Ausgaben
3-33-37-38-39</t>
  </si>
  <si>
    <t>Veränderung Nettoschulden
/ (3-33-37-38-39)</t>
  </si>
  <si>
    <t>Kennzahl 4</t>
  </si>
  <si>
    <t>Nettozinsen
32-(420 bis 423)</t>
  </si>
  <si>
    <t>Direkte Steuereinnahmen
400 bis 404</t>
  </si>
  <si>
    <t>(32-420 bis 423) / (400 bis 404)</t>
  </si>
  <si>
    <t>Kennzahl 5</t>
  </si>
  <si>
    <t>Kennzahl 6</t>
  </si>
  <si>
    <t>Durchschn. Nettoinvestitionen
/ Laufende Ausgaben</t>
  </si>
  <si>
    <t>Kennzahl 7</t>
  </si>
  <si>
    <t>Steuereinnahmen Budget
400+401</t>
  </si>
  <si>
    <t>Steuereinnahmen effektiv
400+401</t>
  </si>
  <si>
    <t>Kennzahl 8</t>
  </si>
  <si>
    <t>Passivzinsen
321-323</t>
  </si>
  <si>
    <r>
      <t>Bruttoschulden Vorjahr
(21-23)t</t>
    </r>
    <r>
      <rPr>
        <b/>
        <vertAlign val="subscript"/>
        <sz val="10"/>
        <rFont val="Tahoma"/>
        <family val="2"/>
      </rPr>
      <t>-1</t>
    </r>
  </si>
  <si>
    <r>
      <t>(321-323) /
(21-23+21-23(t</t>
    </r>
    <r>
      <rPr>
        <b/>
        <vertAlign val="subscript"/>
        <sz val="10"/>
        <rFont val="Tahoma"/>
        <family val="2"/>
      </rPr>
      <t>-1</t>
    </r>
    <r>
      <rPr>
        <b/>
        <sz val="10"/>
        <rFont val="Tahoma"/>
        <family val="2"/>
      </rPr>
      <t>)/2)</t>
    </r>
  </si>
  <si>
    <t>Noten für die Selbstfinanzierung der Nettoinvestitionen (K2)</t>
  </si>
  <si>
    <t>Selbstfinanzierung der Nettoinvestitionen [K2]</t>
  </si>
  <si>
    <t>Erfassung</t>
  </si>
  <si>
    <t>Bilanzfehlbetrag</t>
  </si>
  <si>
    <t>Qualität der Haushaltführung</t>
  </si>
  <si>
    <t>Damit sich interessierte öffentliche Körperschaften ebenfalls ein Bild über ihre finanzielle Lage machen können, stellen wir diese Datei zur Verfügung, mit deren Hilfe die im Vergleich verwendeten Kennzahlen automatisch berechnet werden können. Es genügt, die Finanzdaten für das jeweilige Rechnungsjahr in den Erfassungsraster einzugeben.</t>
  </si>
  <si>
    <t>e)</t>
  </si>
  <si>
    <t>[(400+401 Budget)-(400+401 effektiv)] 
/ (400+401 effektiv)</t>
  </si>
  <si>
    <t>Einkommens- und Vermögenssteuern - Budget</t>
  </si>
  <si>
    <t>Ertrags- und Kapitalsteuern - Budget</t>
  </si>
  <si>
    <t>Total der Einnahmen (60 bis 67)</t>
  </si>
  <si>
    <t>Genaue oder fast genaue Schätzung</t>
  </si>
  <si>
    <t>Leichte Über- oder 
Unterschätzung (unproblematisch)</t>
  </si>
  <si>
    <t>Zu überwachende Über- oder
Unterschätzung</t>
  </si>
  <si>
    <t>Stark zu überwachende Unterschätzung</t>
  </si>
  <si>
    <t>Stark zu überwachende Überschätzung</t>
  </si>
  <si>
    <t>Problematische Überschätzung</t>
  </si>
  <si>
    <t>Sehr problematische Überschätzung</t>
  </si>
  <si>
    <t>Extrem problematische Überschätzung</t>
  </si>
  <si>
    <t>Einw.
Vorjahr</t>
  </si>
  <si>
    <t>Einw.
R-Jahr</t>
  </si>
  <si>
    <t>Noten für die Beherrschung der laufenden Ausgaben pro Einwohner (K5)</t>
  </si>
  <si>
    <t>Beherrschung der laufenden Ausgaben pro Einwohner</t>
  </si>
  <si>
    <t>Entwicklung der laufenden Ausgaben pro Einwohner</t>
  </si>
  <si>
    <t>Folgende aussergewöhnlichen Ereignisse haben die Kennzahlen massgeblich beeinflusst:</t>
  </si>
  <si>
    <t>das Tabellenblatt «Kennzahlentabelle» zeigt die Ergebnisse der mit den eingegebenen Daten berechneten Kennzahlen und die entsprechenden Noten;</t>
  </si>
  <si>
    <t>Anzahl Einwohner</t>
  </si>
  <si>
    <t>das Tabellenblatt «Kommentare» erlaubt, (a) Kommentare zu aussergewöhnlichen Ereignissen des Rechnungsjahres zu erfassen sowie (b) Kommentare, die wortwörtlich im Vergleich publiziert werden sollen;</t>
  </si>
  <si>
    <t>diverse Tabellenblätter dienen als Hilfsmittel, um die Noten zu ermitteln (diese Tabellenblätter sind ausgeblendet).</t>
  </si>
  <si>
    <t>Kommentar zum Ergebnis (wird in der Publikation des Vergleichs aufgenommen):</t>
  </si>
  <si>
    <t>Beherrschung der laufenden Ausgaben pro Einwohner (K5)</t>
  </si>
  <si>
    <t xml:space="preserve">Laufende Ausgaben 
pro Einwohner Vorjahr </t>
  </si>
  <si>
    <t>Laufende Ausgaben 
pro Einwohner Rechnungsjahr</t>
  </si>
  <si>
    <r>
      <t>Differenz Laufende Ausgaben pro Einw.
Rechnungsjahr - Vorjahr t</t>
    </r>
    <r>
      <rPr>
        <b/>
        <vertAlign val="subscript"/>
        <sz val="10"/>
        <rFont val="Tahoma"/>
        <family val="2"/>
      </rPr>
      <t>0</t>
    </r>
    <r>
      <rPr>
        <b/>
        <sz val="10"/>
        <rFont val="Tahoma"/>
        <family val="2"/>
      </rPr>
      <t>-t</t>
    </r>
    <r>
      <rPr>
        <b/>
        <vertAlign val="subscript"/>
        <sz val="10"/>
        <rFont val="Tahoma"/>
        <family val="2"/>
      </rPr>
      <t>-1</t>
    </r>
  </si>
  <si>
    <r>
      <t>Nettoschulden Rechnungsjahr
(20-25)-(10-13)t</t>
    </r>
    <r>
      <rPr>
        <b/>
        <vertAlign val="subscript"/>
        <sz val="10"/>
        <rFont val="Tahoma"/>
        <family val="2"/>
      </rPr>
      <t>0</t>
    </r>
  </si>
  <si>
    <r>
      <t>Veränderung Nettoschulden
Nettoschulden t</t>
    </r>
    <r>
      <rPr>
        <b/>
        <vertAlign val="subscript"/>
        <sz val="10"/>
        <rFont val="Tahoma"/>
        <family val="2"/>
      </rPr>
      <t>0</t>
    </r>
    <r>
      <rPr>
        <b/>
        <sz val="10"/>
        <rFont val="Tahoma"/>
        <family val="2"/>
      </rPr>
      <t xml:space="preserve"> - Nettoschulden t</t>
    </r>
    <r>
      <rPr>
        <b/>
        <vertAlign val="subscript"/>
        <sz val="10"/>
        <rFont val="Tahoma"/>
        <family val="2"/>
      </rPr>
      <t>-1</t>
    </r>
  </si>
  <si>
    <r>
      <t>(Differenz t</t>
    </r>
    <r>
      <rPr>
        <b/>
        <vertAlign val="subscript"/>
        <sz val="10"/>
        <rFont val="Tahoma"/>
        <family val="2"/>
      </rPr>
      <t>0</t>
    </r>
    <r>
      <rPr>
        <b/>
        <sz val="10"/>
        <rFont val="Tahoma"/>
        <family val="2"/>
      </rPr>
      <t>-t</t>
    </r>
    <r>
      <rPr>
        <b/>
        <vertAlign val="subscript"/>
        <sz val="10"/>
        <rFont val="Tahoma"/>
        <family val="2"/>
      </rPr>
      <t>-1</t>
    </r>
    <r>
      <rPr>
        <b/>
        <sz val="10"/>
        <rFont val="Tahoma"/>
        <family val="2"/>
      </rPr>
      <t>) / 
(3-33-37-38-39)t</t>
    </r>
    <r>
      <rPr>
        <b/>
        <vertAlign val="subscript"/>
        <sz val="10"/>
        <rFont val="Tahoma"/>
        <family val="2"/>
      </rPr>
      <t>-1</t>
    </r>
  </si>
  <si>
    <t>Wert in 
Prozent</t>
  </si>
  <si>
    <r>
      <t>Bruttoschulden Rechnungsjahr
(21-23)t</t>
    </r>
    <r>
      <rPr>
        <b/>
        <vertAlign val="subscript"/>
        <sz val="10"/>
        <rFont val="Tahoma"/>
        <family val="2"/>
      </rPr>
      <t>0</t>
    </r>
  </si>
  <si>
    <t>Zusätzliche Abschreibungen VV</t>
  </si>
  <si>
    <t>Das Hochschulinstitut für öffentliche Verwaltung (IDHEAP) erarbeitet jährlich den Vergleich der Kantons- und Gemeindefinanzen.</t>
  </si>
  <si>
    <t>Ordentliche Abschreibungen VV</t>
  </si>
  <si>
    <t>Abschreibung Bilanzfehlbetrag</t>
  </si>
  <si>
    <t>Nettoverschuldungsquotient</t>
  </si>
  <si>
    <t>Fiskalertrag
40</t>
  </si>
  <si>
    <t>Selbstfinanzierungsgrad</t>
  </si>
  <si>
    <t>Zinsbelastungsanteil</t>
  </si>
  <si>
    <t>Bruttoverschuldungsanteil</t>
  </si>
  <si>
    <t>Investitionsanteil</t>
  </si>
  <si>
    <t>Kapitaldienstanteil</t>
  </si>
  <si>
    <t>Nettoschulden I in Franken pro Einwohner</t>
  </si>
  <si>
    <t>Selbstfinanzierungsanteil</t>
  </si>
  <si>
    <t>Nettoschulden I / Fiskalertrag</t>
  </si>
  <si>
    <t>Selbstfinanzierung / Nettoinvestitionen</t>
  </si>
  <si>
    <t>Nettozinsaufwand / Laufender Ertrag</t>
  </si>
  <si>
    <t>Bruttoschulden / Laufender Ertrag</t>
  </si>
  <si>
    <t>Bruttoinvestitionen / Gesamtausgaben</t>
  </si>
  <si>
    <r>
      <t>Kapitaldienst / Laufender Ertrag</t>
    </r>
    <r>
      <rPr>
        <b/>
        <vertAlign val="subscript"/>
        <sz val="10"/>
        <rFont val="Tahoma"/>
        <family val="2"/>
      </rPr>
      <t xml:space="preserve"> 
</t>
    </r>
  </si>
  <si>
    <t>Nettoschulden I / Ständige Wohnbevölkerung</t>
  </si>
  <si>
    <t>Selbstfinanzierung / Laufender Ertrag</t>
  </si>
  <si>
    <t>Nettoschulden I
(20bis25)-(10bis13)</t>
  </si>
  <si>
    <t>Nettoinvestitionen
50bis56+58-(60bis66)</t>
  </si>
  <si>
    <t>Bruttoschuld
20+21+22+23</t>
  </si>
  <si>
    <r>
      <t xml:space="preserve">Gesamtausgaben
3-33-37-38-39+50+52+56+58 
</t>
    </r>
    <r>
      <rPr>
        <b/>
        <vertAlign val="subscript"/>
        <sz val="10"/>
        <rFont val="Tahoma"/>
        <family val="2"/>
      </rPr>
      <t xml:space="preserve"> </t>
    </r>
  </si>
  <si>
    <r>
      <t>Kapitaldienst</t>
    </r>
    <r>
      <rPr>
        <b/>
        <vertAlign val="subscript"/>
        <sz val="10"/>
        <rFont val="Tahoma"/>
        <family val="2"/>
      </rPr>
      <t xml:space="preserve">
</t>
    </r>
    <r>
      <rPr>
        <b/>
        <sz val="10"/>
        <rFont val="Tahoma"/>
        <family val="2"/>
      </rPr>
      <t>32-420-421-422+331</t>
    </r>
  </si>
  <si>
    <t>Ständige Wohnbevölkerung</t>
  </si>
  <si>
    <t>Idealer Investitionsanteil</t>
  </si>
  <si>
    <t>Schwache Abweichung</t>
  </si>
  <si>
    <t>Bruttoinvestitionen
50bis56+58 (ausser 57)</t>
  </si>
  <si>
    <t>Nettozinsaufwand
32-420-421-422</t>
  </si>
  <si>
    <t>Steuern</t>
  </si>
  <si>
    <t>Laufender Aufwand
3-37-38-39-332-333</t>
  </si>
  <si>
    <t/>
  </si>
  <si>
    <t>Kennzahl 9</t>
  </si>
  <si>
    <t>Kennzahl 10</t>
  </si>
  <si>
    <t>Kennzahl 11</t>
  </si>
  <si>
    <t>Kennzahl 12</t>
  </si>
  <si>
    <t>Kennzahl 14</t>
  </si>
  <si>
    <t>Kennzahl 13</t>
  </si>
  <si>
    <t>Kennzahl 15</t>
  </si>
  <si>
    <r>
      <t>Nettoinvestitionen t</t>
    </r>
    <r>
      <rPr>
        <b/>
        <vertAlign val="subscript"/>
        <sz val="10"/>
        <rFont val="Tahoma"/>
        <family val="2"/>
      </rPr>
      <t xml:space="preserve">0 
</t>
    </r>
    <r>
      <rPr>
        <b/>
        <sz val="10"/>
        <rFont val="Tahoma"/>
        <family val="2"/>
      </rPr>
      <t>(50bis56+58-60bis66)</t>
    </r>
  </si>
  <si>
    <r>
      <t>Nettoinvestitionen t</t>
    </r>
    <r>
      <rPr>
        <b/>
        <vertAlign val="subscript"/>
        <sz val="10"/>
        <rFont val="Tahoma"/>
        <family val="2"/>
      </rPr>
      <t xml:space="preserve">-1 
</t>
    </r>
    <r>
      <rPr>
        <b/>
        <sz val="10"/>
        <rFont val="Tahoma"/>
        <family val="2"/>
      </rPr>
      <t>(50bis56+58-60bis66)</t>
    </r>
  </si>
  <si>
    <r>
      <t>Nettoinvestitionen t</t>
    </r>
    <r>
      <rPr>
        <b/>
        <vertAlign val="subscript"/>
        <sz val="10"/>
        <rFont val="Tahoma"/>
        <family val="2"/>
      </rPr>
      <t xml:space="preserve">-2 
</t>
    </r>
    <r>
      <rPr>
        <b/>
        <sz val="10"/>
        <rFont val="Tahoma"/>
        <family val="2"/>
      </rPr>
      <t>(50bis56+58-60bis66)</t>
    </r>
  </si>
  <si>
    <r>
      <t>Durchschn. Nettoinvestitionen
Durchschnitt t</t>
    </r>
    <r>
      <rPr>
        <b/>
        <vertAlign val="subscript"/>
        <sz val="10"/>
        <rFont val="Tahoma"/>
        <family val="2"/>
      </rPr>
      <t>0</t>
    </r>
    <r>
      <rPr>
        <b/>
        <sz val="10"/>
        <rFont val="Tahoma"/>
        <family val="2"/>
      </rPr>
      <t>,t</t>
    </r>
    <r>
      <rPr>
        <b/>
        <vertAlign val="subscript"/>
        <sz val="10"/>
        <rFont val="Tahoma"/>
        <family val="2"/>
      </rPr>
      <t>-1</t>
    </r>
    <r>
      <rPr>
        <b/>
        <sz val="10"/>
        <rFont val="Tahoma"/>
        <family val="2"/>
      </rPr>
      <t>,t</t>
    </r>
    <r>
      <rPr>
        <b/>
        <vertAlign val="subscript"/>
        <sz val="10"/>
        <rFont val="Tahoma"/>
        <family val="2"/>
      </rPr>
      <t xml:space="preserve">-2 </t>
    </r>
    <r>
      <rPr>
        <b/>
        <sz val="10"/>
        <rFont val="Tahoma"/>
        <family val="2"/>
      </rPr>
      <t>(50bis56+58-60bis66)</t>
    </r>
  </si>
  <si>
    <r>
      <t>(4-3+33-330) / 
[Durchschnitt t</t>
    </r>
    <r>
      <rPr>
        <b/>
        <vertAlign val="subscript"/>
        <sz val="10"/>
        <rFont val="Tahoma"/>
        <family val="2"/>
      </rPr>
      <t>0</t>
    </r>
    <r>
      <rPr>
        <b/>
        <sz val="10"/>
        <rFont val="Tahoma"/>
        <family val="2"/>
      </rPr>
      <t>,t</t>
    </r>
    <r>
      <rPr>
        <b/>
        <vertAlign val="subscript"/>
        <sz val="10"/>
        <rFont val="Tahoma"/>
        <family val="2"/>
      </rPr>
      <t>-1</t>
    </r>
    <r>
      <rPr>
        <b/>
        <sz val="10"/>
        <rFont val="Tahoma"/>
        <family val="2"/>
      </rPr>
      <t>,t</t>
    </r>
    <r>
      <rPr>
        <b/>
        <vertAlign val="subscript"/>
        <sz val="10"/>
        <rFont val="Tahoma"/>
        <family val="2"/>
      </rPr>
      <t>-2</t>
    </r>
    <r>
      <rPr>
        <b/>
        <sz val="10"/>
        <rFont val="Tahoma"/>
        <family val="2"/>
      </rPr>
      <t xml:space="preserve"> (50bis56+58-60bis66)]</t>
    </r>
  </si>
  <si>
    <t xml:space="preserve"> Noch tragbarer und unproblematischer Nettoverschuldungsquotient</t>
  </si>
  <si>
    <t>Bedeutender und möglicherweise problematischer Nettoverschuldungsquotient</t>
  </si>
  <si>
    <t>Hoher und problematischer Nettoverschuldungsquotient</t>
  </si>
  <si>
    <t>Übermässiger und sehr problematischer Nettoverschuldungsquotient</t>
  </si>
  <si>
    <t>Extremer Nettoverschuldungsquotient</t>
  </si>
  <si>
    <t>Ausgezeichneter Selbstfinanziereungsanteil</t>
  </si>
  <si>
    <t>Guter Selbstfinanzierungsanteil</t>
  </si>
  <si>
    <t>Genügender Selbstfinanzierungsanteil</t>
  </si>
  <si>
    <t>Ungenügender Selbstfinanzierunganteil</t>
  </si>
  <si>
    <t>Sehr ungenügender Selbstfinanzierungsanteil</t>
  </si>
  <si>
    <t>Negative Selbstfinanzierung</t>
  </si>
  <si>
    <t>Note für den Zinsbelastungsanteil (K12)</t>
  </si>
  <si>
    <t>Zinsbelastungsanteil (K12)</t>
  </si>
  <si>
    <t>K12</t>
  </si>
  <si>
    <t>Note für den Selbstfinanzierungsanteil (K11)</t>
  </si>
  <si>
    <t>Selbstfinanzierungsanteil (K11)</t>
  </si>
  <si>
    <t>K11</t>
  </si>
  <si>
    <t>Note für den Kapitaldienstanteil (K13)</t>
  </si>
  <si>
    <t>Kapitaldienstanteil (K13)</t>
  </si>
  <si>
    <t xml:space="preserve">Kein oder negativer Klammereffekt </t>
  </si>
  <si>
    <t>K13</t>
  </si>
  <si>
    <t>Noten für den Investitionsanteil (K14)</t>
  </si>
  <si>
    <t>Investitionsanteil (K14)</t>
  </si>
  <si>
    <t>K14</t>
  </si>
  <si>
    <t>Note für die Nettoschulden pro Einwohner (K15)</t>
  </si>
  <si>
    <t>Nettoschulden pro Einwohner (K15)</t>
  </si>
  <si>
    <t>K15</t>
  </si>
  <si>
    <t>Note für den Bruttoverschuldungsanteil (K10)</t>
  </si>
  <si>
    <t>Bruttoverschuldungsanteil (K10)</t>
  </si>
  <si>
    <t>Noten für den Nettoverschuldungsquotient (K9)</t>
  </si>
  <si>
    <t>Nettoverschuldungsquotient (K9)</t>
  </si>
  <si>
    <t>K9</t>
  </si>
  <si>
    <t>K10</t>
  </si>
  <si>
    <t>Übersicht Hilfskennzahlen HRM2</t>
  </si>
  <si>
    <t xml:space="preserve">Auf dieser Seite findet man die Kennzahlenwerte und die entsprechenden Noten </t>
  </si>
  <si>
    <t>Berechnung Hilfskennzahlen HRM2</t>
  </si>
  <si>
    <t>Haushaltsgleichgewicht</t>
  </si>
  <si>
    <t>Ausmass der Verschuldung</t>
  </si>
  <si>
    <t>Sehr geringe Belastung des Klammereffekts auf dem laufenden Ertrag</t>
  </si>
  <si>
    <t>Schwacher Belastung</t>
  </si>
  <si>
    <t>Bedeutende Belastung</t>
  </si>
  <si>
    <t>Kaum existenter Selbstfinanzierungsgrad</t>
  </si>
  <si>
    <t>(Zu) hohe Belastung</t>
  </si>
  <si>
    <t>Übermässige Belastung</t>
  </si>
  <si>
    <t>Extreme Belastung</t>
  </si>
  <si>
    <t>Sehr geringe Nettozinsbelastung auf dem laufenden Ertrag</t>
  </si>
  <si>
    <t>vom idealen Investitionsanteil</t>
  </si>
  <si>
    <t>(Zu) Hohe Nettozinsbelastung</t>
  </si>
  <si>
    <t>gerade noch tolerierbare Investitionstätigkeit</t>
  </si>
  <si>
    <t>Extreme Nettozinsbelastung</t>
  </si>
  <si>
    <t xml:space="preserve">Problematische, übermässige oder </t>
  </si>
  <si>
    <t xml:space="preserve">Sehr problematische, übermässige oder </t>
  </si>
  <si>
    <t xml:space="preserve">Extrem problematische, übermässige  </t>
  </si>
  <si>
    <t>Inexistente Verschuldung</t>
  </si>
  <si>
    <t>Schwache Verschuldung</t>
  </si>
  <si>
    <t>Noch tragbare und unproblematische Verschuldung</t>
  </si>
  <si>
    <t>Bedeutende und möglicherweise problematische Verschuldung</t>
  </si>
  <si>
    <t>Hohe und problematische Verschuldung</t>
  </si>
  <si>
    <t>Übermässige und sehr problematische Verschuldung</t>
  </si>
  <si>
    <t>Extrem hohe Verschuldung</t>
  </si>
  <si>
    <t>Problematische, übermässige oder</t>
  </si>
  <si>
    <t>Sehr problematische, übermässige oder</t>
  </si>
  <si>
    <t>Extrem problematische, übermässige oder</t>
  </si>
  <si>
    <t>Minimer oder inexistenter Nettoverschuldungsquotient</t>
  </si>
  <si>
    <t>Keine oder unwesentliche Bruttoschulden</t>
  </si>
  <si>
    <t>Schwacher Nettoverschuldungsquotient</t>
  </si>
  <si>
    <t xml:space="preserve">Geringe Bruttoschulden </t>
  </si>
  <si>
    <t>Noch tragbare und unproblematische Bruttoschulden</t>
  </si>
  <si>
    <t>Deutliche und möglicherweise problematische Bruttoschulden</t>
  </si>
  <si>
    <t>Hohe und problematische Bruttoschulden</t>
  </si>
  <si>
    <t>Übermässige und sehr problematische Bruttoschulden</t>
  </si>
  <si>
    <t>Extreme Bruttoschulden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</si>
</sst>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0.00000%"/>
    <numFmt numFmtId="165" formatCode="0.0%"/>
    <numFmt numFmtId="166" formatCode="_ * #,##0_ ;_ * \-#,##0_ ;_ * &quot;-&quot;??_ ;_ @_ "/>
    <numFmt numFmtId="167" formatCode="#,##0;\-\ #,##0"/>
    <numFmt numFmtId="168" formatCode="_ [$€-2]\ * #,##0.00_ ;_ [$€-2]\ * \-#,##0.00_ ;_ [$€-2]\ * &quot;-&quot;??_ "/>
    <numFmt numFmtId="169" formatCode="0.0"/>
  </numFmts>
  <fonts count="27" x14ac:knownFonts="1">
    <font>
      <sz val="10"/>
      <name val="Arial"/>
    </font>
    <font>
      <sz val="10"/>
      <name val="Arial"/>
      <family val="2"/>
    </font>
    <font>
      <sz val="10"/>
      <name val="Arial Narrow"/>
      <family val="2"/>
    </font>
    <font>
      <u/>
      <sz val="10"/>
      <color indexed="12"/>
      <name val="Arial"/>
      <family val="2"/>
    </font>
    <font>
      <b/>
      <sz val="16"/>
      <name val="Tahoma"/>
      <family val="2"/>
    </font>
    <font>
      <sz val="11"/>
      <name val="Tahoma"/>
      <family val="2"/>
    </font>
    <font>
      <sz val="11"/>
      <color indexed="10"/>
      <name val="Tahoma"/>
      <family val="2"/>
    </font>
    <font>
      <sz val="8"/>
      <name val="Tahoma"/>
      <family val="2"/>
    </font>
    <font>
      <sz val="10"/>
      <name val="Tahoma"/>
      <family val="2"/>
    </font>
    <font>
      <b/>
      <i/>
      <sz val="16"/>
      <name val="Tahoma"/>
      <family val="2"/>
    </font>
    <font>
      <b/>
      <i/>
      <sz val="14"/>
      <name val="Tahoma"/>
      <family val="2"/>
    </font>
    <font>
      <b/>
      <sz val="13"/>
      <name val="Tahoma"/>
      <family val="2"/>
    </font>
    <font>
      <b/>
      <i/>
      <sz val="11"/>
      <name val="Tahoma"/>
      <family val="2"/>
    </font>
    <font>
      <b/>
      <sz val="10"/>
      <name val="Tahoma"/>
      <family val="2"/>
    </font>
    <font>
      <sz val="13"/>
      <color indexed="10"/>
      <name val="Tahoma"/>
      <family val="2"/>
    </font>
    <font>
      <b/>
      <i/>
      <sz val="10"/>
      <name val="Tahoma"/>
      <family val="2"/>
    </font>
    <font>
      <b/>
      <sz val="12"/>
      <name val="Tahoma"/>
      <family val="2"/>
    </font>
    <font>
      <b/>
      <sz val="18"/>
      <name val="Tahoma"/>
      <family val="2"/>
    </font>
    <font>
      <b/>
      <i/>
      <sz val="12"/>
      <name val="Tahoma"/>
      <family val="2"/>
    </font>
    <font>
      <sz val="12"/>
      <name val="Tahoma"/>
      <family val="2"/>
    </font>
    <font>
      <sz val="14"/>
      <name val="Tahoma"/>
      <family val="2"/>
    </font>
    <font>
      <b/>
      <vertAlign val="subscript"/>
      <sz val="10"/>
      <name val="Tahoma"/>
      <family val="2"/>
    </font>
    <font>
      <sz val="16"/>
      <name val="Tahoma"/>
      <family val="2"/>
    </font>
    <font>
      <u/>
      <sz val="10"/>
      <color indexed="12"/>
      <name val="Tahoma"/>
      <family val="2"/>
    </font>
    <font>
      <sz val="10"/>
      <name val="Arial"/>
      <family val="2"/>
    </font>
    <font>
      <sz val="9"/>
      <color indexed="81"/>
      <name val="Tahoma"/>
      <family val="2"/>
    </font>
    <font>
      <sz val="10"/>
      <name val="Arial"/>
      <family val="2"/>
    </font>
  </fonts>
  <fills count="12">
    <fill>
      <patternFill patternType="none"/>
    </fill>
    <fill>
      <patternFill patternType="gray125"/>
    </fill>
    <fill>
      <patternFill patternType="solid">
        <fgColor indexed="42"/>
        <bgColor indexed="64"/>
      </patternFill>
    </fill>
    <fill>
      <patternFill patternType="solid">
        <fgColor indexed="10"/>
        <bgColor indexed="64"/>
      </patternFill>
    </fill>
    <fill>
      <patternFill patternType="solid">
        <fgColor indexed="44"/>
        <bgColor indexed="64"/>
      </patternFill>
    </fill>
    <fill>
      <patternFill patternType="solid">
        <fgColor indexed="52"/>
        <bgColor indexed="64"/>
      </patternFill>
    </fill>
    <fill>
      <patternFill patternType="solid">
        <fgColor indexed="50"/>
        <bgColor indexed="64"/>
      </patternFill>
    </fill>
    <fill>
      <patternFill patternType="solid">
        <fgColor indexed="41"/>
        <bgColor indexed="64"/>
      </patternFill>
    </fill>
    <fill>
      <patternFill patternType="gray0625"/>
    </fill>
    <fill>
      <patternFill patternType="gray0625">
        <bgColor indexed="52"/>
      </patternFill>
    </fill>
    <fill>
      <patternFill patternType="gray0625">
        <bgColor indexed="50"/>
      </patternFill>
    </fill>
    <fill>
      <patternFill patternType="solid">
        <fgColor rgb="FFFFFF00"/>
        <bgColor indexed="64"/>
      </patternFill>
    </fill>
  </fills>
  <borders count="15">
    <border>
      <left/>
      <right/>
      <top/>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2">
    <xf numFmtId="0" fontId="0" fillId="0" borderId="0"/>
    <xf numFmtId="0" fontId="3" fillId="0" borderId="0" applyNumberFormat="0" applyFill="0" applyBorder="0" applyAlignment="0" applyProtection="0">
      <alignment vertical="top"/>
      <protection locked="0"/>
    </xf>
    <xf numFmtId="43" fontId="1"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0" fontId="24" fillId="0" borderId="0"/>
    <xf numFmtId="9" fontId="1" fillId="0" borderId="0" applyFont="0" applyFill="0" applyBorder="0" applyAlignment="0" applyProtection="0"/>
    <xf numFmtId="9" fontId="26" fillId="0" borderId="0" applyFont="0" applyFill="0" applyBorder="0" applyAlignment="0" applyProtection="0"/>
    <xf numFmtId="9" fontId="24"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618">
    <xf numFmtId="0" fontId="0" fillId="0" borderId="0" xfId="0"/>
    <xf numFmtId="0" fontId="5" fillId="0" borderId="0" xfId="0" applyFont="1" applyAlignment="1">
      <alignment horizontal="justify" wrapText="1"/>
    </xf>
    <xf numFmtId="0" fontId="5" fillId="0" borderId="0" xfId="0" applyFont="1"/>
    <xf numFmtId="0" fontId="5" fillId="0" borderId="0" xfId="0" applyFont="1" applyAlignment="1">
      <alignment horizontal="left" wrapText="1"/>
    </xf>
    <xf numFmtId="0" fontId="5" fillId="0" borderId="0" xfId="0" applyFont="1" applyFill="1"/>
    <xf numFmtId="0" fontId="6" fillId="0" borderId="0" xfId="0" applyFont="1"/>
    <xf numFmtId="0" fontId="5" fillId="0" borderId="0" xfId="0" applyFont="1" applyAlignment="1">
      <alignment horizontal="justify"/>
    </xf>
    <xf numFmtId="0" fontId="5" fillId="0" borderId="0" xfId="0" applyFont="1" applyFill="1" applyAlignment="1">
      <alignment horizontal="justify" wrapText="1"/>
    </xf>
    <xf numFmtId="0" fontId="7" fillId="0" borderId="0" xfId="0" applyFont="1" applyAlignment="1">
      <alignment horizontal="justify"/>
    </xf>
    <xf numFmtId="0" fontId="4" fillId="0" borderId="0" xfId="0" applyFont="1" applyFill="1" applyBorder="1" applyAlignment="1" applyProtection="1">
      <alignment horizontal="left"/>
    </xf>
    <xf numFmtId="0" fontId="8" fillId="0" borderId="0" xfId="0" applyFont="1" applyFill="1" applyProtection="1"/>
    <xf numFmtId="0" fontId="8" fillId="0" borderId="0" xfId="0" applyFont="1" applyProtection="1"/>
    <xf numFmtId="0" fontId="5" fillId="0" borderId="0" xfId="0" applyFont="1" applyFill="1" applyBorder="1" applyAlignment="1" applyProtection="1">
      <alignment horizontal="left"/>
    </xf>
    <xf numFmtId="0" fontId="5" fillId="0" borderId="0" xfId="0" applyFont="1" applyFill="1" applyBorder="1" applyAlignment="1" applyProtection="1">
      <alignment horizontal="left" wrapText="1"/>
    </xf>
    <xf numFmtId="0" fontId="8" fillId="0" borderId="0" xfId="0" applyFont="1" applyFill="1" applyAlignment="1" applyProtection="1">
      <alignment wrapText="1"/>
    </xf>
    <xf numFmtId="0" fontId="5" fillId="0" borderId="0" xfId="0" applyFont="1" applyFill="1" applyBorder="1" applyAlignment="1" applyProtection="1">
      <alignment wrapText="1"/>
    </xf>
    <xf numFmtId="0" fontId="8" fillId="0" borderId="0" xfId="0" applyFont="1" applyFill="1" applyAlignment="1" applyProtection="1">
      <alignment vertical="top"/>
    </xf>
    <xf numFmtId="0" fontId="5" fillId="0" borderId="0" xfId="0" applyFont="1" applyFill="1" applyBorder="1" applyAlignment="1" applyProtection="1">
      <alignment horizontal="left" vertical="top" wrapText="1"/>
    </xf>
    <xf numFmtId="0" fontId="9" fillId="0" borderId="1" xfId="0" applyFont="1" applyFill="1" applyBorder="1" applyAlignment="1" applyProtection="1">
      <alignment vertical="top"/>
    </xf>
    <xf numFmtId="0" fontId="5" fillId="0" borderId="1" xfId="0" applyFont="1" applyFill="1" applyBorder="1" applyAlignment="1" applyProtection="1">
      <alignment horizontal="left" vertical="top"/>
    </xf>
    <xf numFmtId="0" fontId="9" fillId="0" borderId="1" xfId="0" applyFont="1" applyFill="1" applyBorder="1" applyAlignment="1" applyProtection="1"/>
    <xf numFmtId="0" fontId="8" fillId="0" borderId="1" xfId="0" applyFont="1" applyFill="1" applyBorder="1" applyProtection="1"/>
    <xf numFmtId="0" fontId="8" fillId="0" borderId="0" xfId="0" applyFont="1" applyFill="1" applyBorder="1" applyProtection="1"/>
    <xf numFmtId="3" fontId="8" fillId="0" borderId="2" xfId="0" applyNumberFormat="1" applyFont="1" applyFill="1" applyBorder="1" applyProtection="1"/>
    <xf numFmtId="0" fontId="11" fillId="0" borderId="3" xfId="0" applyFont="1" applyFill="1" applyBorder="1" applyAlignment="1" applyProtection="1">
      <alignment horizontal="left"/>
    </xf>
    <xf numFmtId="0" fontId="8" fillId="0" borderId="3" xfId="0" applyFont="1" applyFill="1" applyBorder="1" applyProtection="1"/>
    <xf numFmtId="3" fontId="8" fillId="0" borderId="3" xfId="2" applyNumberFormat="1" applyFont="1" applyFill="1" applyBorder="1" applyProtection="1"/>
    <xf numFmtId="0" fontId="12" fillId="0" borderId="4" xfId="0" applyFont="1" applyFill="1" applyBorder="1" applyAlignment="1" applyProtection="1">
      <alignment horizontal="left"/>
    </xf>
    <xf numFmtId="0" fontId="8" fillId="0" borderId="4" xfId="0" applyFont="1" applyFill="1" applyBorder="1" applyProtection="1"/>
    <xf numFmtId="3" fontId="8" fillId="0" borderId="4" xfId="2" applyNumberFormat="1" applyFont="1" applyFill="1" applyBorder="1" applyAlignment="1" applyProtection="1">
      <alignment horizontal="right"/>
    </xf>
    <xf numFmtId="3" fontId="8" fillId="0" borderId="5" xfId="2" applyNumberFormat="1" applyFont="1" applyFill="1" applyBorder="1" applyAlignment="1" applyProtection="1">
      <alignment horizontal="right"/>
    </xf>
    <xf numFmtId="0" fontId="8" fillId="0" borderId="5" xfId="0" applyFont="1" applyFill="1" applyBorder="1" applyProtection="1"/>
    <xf numFmtId="3" fontId="8" fillId="2" borderId="5" xfId="2" applyNumberFormat="1" applyFont="1" applyFill="1" applyBorder="1" applyAlignment="1" applyProtection="1">
      <alignment horizontal="right"/>
      <protection locked="0"/>
    </xf>
    <xf numFmtId="3" fontId="8" fillId="3" borderId="5" xfId="2" applyNumberFormat="1" applyFont="1" applyFill="1" applyBorder="1" applyAlignment="1" applyProtection="1">
      <alignment horizontal="center"/>
    </xf>
    <xf numFmtId="3" fontId="8" fillId="0" borderId="3" xfId="2" applyNumberFormat="1" applyFont="1" applyFill="1" applyBorder="1" applyAlignment="1" applyProtection="1">
      <alignment horizontal="right"/>
    </xf>
    <xf numFmtId="3" fontId="8" fillId="2" borderId="3" xfId="2" applyNumberFormat="1" applyFont="1" applyFill="1" applyBorder="1" applyAlignment="1" applyProtection="1">
      <alignment horizontal="right"/>
      <protection locked="0"/>
    </xf>
    <xf numFmtId="3" fontId="8" fillId="3" borderId="3" xfId="2" applyNumberFormat="1" applyFont="1" applyFill="1" applyBorder="1" applyAlignment="1" applyProtection="1">
      <alignment horizontal="center"/>
    </xf>
    <xf numFmtId="3" fontId="8" fillId="0" borderId="0" xfId="2" applyNumberFormat="1" applyFont="1" applyFill="1" applyBorder="1" applyAlignment="1" applyProtection="1">
      <alignment horizontal="right"/>
    </xf>
    <xf numFmtId="0" fontId="13" fillId="0" borderId="0" xfId="0" applyFont="1" applyFill="1" applyBorder="1" applyAlignment="1" applyProtection="1">
      <alignment horizontal="right"/>
    </xf>
    <xf numFmtId="3" fontId="8" fillId="0" borderId="0" xfId="2" applyNumberFormat="1" applyFont="1" applyFill="1" applyBorder="1" applyProtection="1"/>
    <xf numFmtId="1" fontId="8" fillId="0" borderId="0" xfId="2" applyNumberFormat="1" applyFont="1" applyFill="1" applyBorder="1" applyAlignment="1" applyProtection="1">
      <alignment horizontal="right"/>
    </xf>
    <xf numFmtId="0" fontId="8" fillId="0" borderId="0" xfId="0" applyFont="1" applyFill="1" applyBorder="1" applyAlignment="1" applyProtection="1">
      <alignment horizontal="left"/>
    </xf>
    <xf numFmtId="3" fontId="8" fillId="2" borderId="0" xfId="2" applyNumberFormat="1" applyFont="1" applyFill="1" applyAlignment="1" applyProtection="1">
      <alignment horizontal="right"/>
      <protection locked="0"/>
    </xf>
    <xf numFmtId="3" fontId="8" fillId="3" borderId="0" xfId="2" applyNumberFormat="1" applyFont="1" applyFill="1" applyAlignment="1" applyProtection="1">
      <alignment horizontal="center"/>
    </xf>
    <xf numFmtId="0" fontId="8" fillId="0" borderId="0" xfId="0" applyFont="1" applyFill="1" applyBorder="1" applyAlignment="1" applyProtection="1">
      <alignment horizontal="left" vertical="center"/>
    </xf>
    <xf numFmtId="3" fontId="8" fillId="2" borderId="0" xfId="2" applyNumberFormat="1" applyFont="1" applyFill="1" applyBorder="1" applyAlignment="1" applyProtection="1">
      <alignment horizontal="right"/>
      <protection locked="0"/>
    </xf>
    <xf numFmtId="3" fontId="8" fillId="3" borderId="0" xfId="2" applyNumberFormat="1" applyFont="1" applyFill="1" applyBorder="1" applyAlignment="1" applyProtection="1">
      <alignment horizontal="center"/>
    </xf>
    <xf numFmtId="1" fontId="8" fillId="0" borderId="3" xfId="2" applyNumberFormat="1" applyFont="1" applyFill="1" applyBorder="1" applyAlignment="1" applyProtection="1">
      <alignment horizontal="right"/>
    </xf>
    <xf numFmtId="0" fontId="8" fillId="0" borderId="3" xfId="0" applyFont="1" applyFill="1" applyBorder="1" applyAlignment="1" applyProtection="1">
      <alignment horizontal="left" vertical="center"/>
    </xf>
    <xf numFmtId="3" fontId="8" fillId="0" borderId="4" xfId="0" applyNumberFormat="1" applyFont="1" applyFill="1" applyBorder="1" applyProtection="1"/>
    <xf numFmtId="0" fontId="8" fillId="0" borderId="0" xfId="0" applyFont="1" applyFill="1" applyBorder="1" applyAlignment="1" applyProtection="1">
      <alignment vertical="center"/>
    </xf>
    <xf numFmtId="0" fontId="8" fillId="0" borderId="3" xfId="0" applyFont="1" applyFill="1" applyBorder="1" applyAlignment="1" applyProtection="1">
      <alignment vertical="center"/>
    </xf>
    <xf numFmtId="1" fontId="13" fillId="0" borderId="0" xfId="2" applyNumberFormat="1" applyFont="1" applyFill="1" applyBorder="1" applyProtection="1"/>
    <xf numFmtId="0" fontId="8" fillId="0" borderId="5" xfId="0" applyFont="1" applyFill="1" applyBorder="1" applyAlignment="1" applyProtection="1">
      <alignment vertical="center"/>
    </xf>
    <xf numFmtId="166" fontId="8" fillId="0" borderId="0" xfId="0" applyNumberFormat="1" applyFont="1" applyFill="1" applyBorder="1" applyAlignment="1" applyProtection="1">
      <alignment horizontal="right"/>
    </xf>
    <xf numFmtId="0" fontId="8" fillId="0" borderId="0" xfId="0" applyFont="1" applyFill="1" applyBorder="1" applyAlignment="1" applyProtection="1">
      <alignment horizontal="right"/>
    </xf>
    <xf numFmtId="0" fontId="8" fillId="0" borderId="4" xfId="0" applyFont="1" applyFill="1" applyBorder="1" applyAlignment="1" applyProtection="1">
      <alignment horizontal="right" vertical="center"/>
    </xf>
    <xf numFmtId="0" fontId="8" fillId="0" borderId="4" xfId="0" applyFont="1" applyFill="1" applyBorder="1" applyAlignment="1" applyProtection="1">
      <alignment vertical="center"/>
    </xf>
    <xf numFmtId="3" fontId="8" fillId="0" borderId="0" xfId="0" applyNumberFormat="1" applyFont="1" applyProtection="1"/>
    <xf numFmtId="0" fontId="11" fillId="0" borderId="4" xfId="0" applyFont="1" applyFill="1" applyBorder="1" applyAlignment="1" applyProtection="1">
      <alignment horizontal="left"/>
    </xf>
    <xf numFmtId="0" fontId="12" fillId="0" borderId="3" xfId="0" applyFont="1" applyFill="1" applyBorder="1" applyAlignment="1" applyProtection="1">
      <alignment horizontal="left"/>
    </xf>
    <xf numFmtId="3" fontId="8" fillId="0" borderId="3" xfId="0" applyNumberFormat="1" applyFont="1" applyFill="1" applyBorder="1" applyProtection="1"/>
    <xf numFmtId="3" fontId="8" fillId="0" borderId="0" xfId="0" applyNumberFormat="1" applyFont="1" applyFill="1" applyProtection="1"/>
    <xf numFmtId="3" fontId="8" fillId="2" borderId="3" xfId="2" applyNumberFormat="1" applyFont="1" applyFill="1" applyBorder="1" applyProtection="1">
      <protection locked="0"/>
    </xf>
    <xf numFmtId="3" fontId="8" fillId="2" borderId="0" xfId="2" applyNumberFormat="1" applyFont="1" applyFill="1" applyBorder="1" applyProtection="1"/>
    <xf numFmtId="3" fontId="8" fillId="0" borderId="0" xfId="0" applyNumberFormat="1" applyFont="1" applyFill="1" applyAlignment="1" applyProtection="1">
      <alignment horizontal="right"/>
    </xf>
    <xf numFmtId="0" fontId="8" fillId="0" borderId="1" xfId="0" applyFont="1" applyBorder="1" applyProtection="1"/>
    <xf numFmtId="0" fontId="8" fillId="0" borderId="6" xfId="0" applyFont="1" applyFill="1" applyBorder="1" applyProtection="1"/>
    <xf numFmtId="3" fontId="8" fillId="0" borderId="6" xfId="0" applyNumberFormat="1" applyFont="1" applyFill="1" applyBorder="1" applyProtection="1"/>
    <xf numFmtId="3" fontId="8" fillId="0" borderId="6" xfId="0" applyNumberFormat="1" applyFont="1" applyFill="1" applyBorder="1" applyAlignment="1" applyProtection="1">
      <alignment horizontal="right"/>
    </xf>
    <xf numFmtId="0" fontId="8" fillId="0" borderId="6" xfId="0" applyFont="1" applyFill="1" applyBorder="1" applyAlignment="1" applyProtection="1">
      <alignment horizontal="right"/>
    </xf>
    <xf numFmtId="3" fontId="8" fillId="0" borderId="0" xfId="0" applyNumberFormat="1" applyFont="1" applyFill="1" applyBorder="1" applyAlignment="1" applyProtection="1">
      <alignment horizontal="right"/>
    </xf>
    <xf numFmtId="0" fontId="8" fillId="0" borderId="4" xfId="0" applyFont="1" applyFill="1" applyBorder="1" applyAlignment="1" applyProtection="1">
      <alignment horizontal="left"/>
    </xf>
    <xf numFmtId="0" fontId="8" fillId="0" borderId="0" xfId="0" applyFont="1" applyFill="1" applyAlignment="1" applyProtection="1">
      <alignment horizontal="right"/>
    </xf>
    <xf numFmtId="0" fontId="9" fillId="0" borderId="2" xfId="0" applyFont="1" applyFill="1" applyBorder="1" applyAlignment="1" applyProtection="1">
      <alignment vertical="top"/>
    </xf>
    <xf numFmtId="0" fontId="5" fillId="0" borderId="2" xfId="0" applyFont="1" applyFill="1" applyBorder="1" applyAlignment="1" applyProtection="1">
      <alignment horizontal="left" vertical="top"/>
    </xf>
    <xf numFmtId="0" fontId="8" fillId="0" borderId="0" xfId="0" applyFont="1" applyFill="1" applyBorder="1" applyAlignment="1" applyProtection="1">
      <alignment horizontal="center" vertical="center" wrapText="1"/>
    </xf>
    <xf numFmtId="0" fontId="14" fillId="0" borderId="6" xfId="0" applyFont="1" applyFill="1" applyBorder="1" applyAlignment="1" applyProtection="1">
      <alignment horizontal="left"/>
    </xf>
    <xf numFmtId="0" fontId="15" fillId="0" borderId="0" xfId="0" applyFont="1" applyFill="1" applyBorder="1" applyAlignment="1" applyProtection="1"/>
    <xf numFmtId="0" fontId="10" fillId="4" borderId="2" xfId="0" applyFont="1" applyFill="1" applyBorder="1" applyAlignment="1" applyProtection="1"/>
    <xf numFmtId="0" fontId="8" fillId="4" borderId="2" xfId="0" applyFont="1" applyFill="1" applyBorder="1" applyProtection="1"/>
    <xf numFmtId="0" fontId="10" fillId="4" borderId="3" xfId="0" applyFont="1" applyFill="1" applyBorder="1" applyAlignment="1" applyProtection="1"/>
    <xf numFmtId="0" fontId="8" fillId="4" borderId="3" xfId="0" applyFont="1" applyFill="1" applyBorder="1" applyProtection="1"/>
    <xf numFmtId="0" fontId="8" fillId="0" borderId="0" xfId="0" applyFont="1"/>
    <xf numFmtId="0" fontId="8" fillId="0" borderId="0" xfId="0" applyFont="1" applyAlignment="1">
      <alignment horizontal="center"/>
    </xf>
    <xf numFmtId="0" fontId="5" fillId="0" borderId="0" xfId="0" applyFont="1" applyAlignment="1">
      <alignment horizontal="center"/>
    </xf>
    <xf numFmtId="49" fontId="5" fillId="0" borderId="0" xfId="0" applyNumberFormat="1" applyFont="1"/>
    <xf numFmtId="0" fontId="8" fillId="0" borderId="0" xfId="0" applyFont="1" applyFill="1"/>
    <xf numFmtId="0" fontId="8" fillId="0" borderId="0" xfId="0" applyFont="1" applyFill="1" applyAlignment="1">
      <alignment horizontal="center"/>
    </xf>
    <xf numFmtId="0" fontId="10" fillId="0" borderId="1" xfId="0" applyFont="1" applyFill="1" applyBorder="1" applyAlignment="1"/>
    <xf numFmtId="49" fontId="8" fillId="0" borderId="1" xfId="0" applyNumberFormat="1" applyFont="1" applyBorder="1"/>
    <xf numFmtId="0" fontId="8" fillId="0" borderId="1" xfId="0" applyFont="1" applyBorder="1" applyAlignment="1">
      <alignment horizontal="center"/>
    </xf>
    <xf numFmtId="0" fontId="8" fillId="0" borderId="1" xfId="0" applyFont="1" applyBorder="1"/>
    <xf numFmtId="49" fontId="16" fillId="0" borderId="3" xfId="0" applyNumberFormat="1" applyFont="1" applyBorder="1"/>
    <xf numFmtId="3" fontId="8" fillId="0" borderId="4" xfId="2" applyNumberFormat="1" applyFont="1" applyFill="1" applyBorder="1" applyProtection="1"/>
    <xf numFmtId="0" fontId="16" fillId="0" borderId="3" xfId="0" applyFont="1" applyBorder="1" applyAlignment="1">
      <alignment horizontal="center"/>
    </xf>
    <xf numFmtId="0" fontId="16" fillId="0" borderId="3" xfId="0" applyFont="1" applyBorder="1"/>
    <xf numFmtId="0" fontId="16" fillId="0" borderId="3" xfId="0" applyFont="1" applyBorder="1" applyAlignment="1">
      <alignment horizontal="right"/>
    </xf>
    <xf numFmtId="0" fontId="8" fillId="0" borderId="4" xfId="0" applyFont="1" applyBorder="1" applyAlignment="1">
      <alignment horizontal="center"/>
    </xf>
    <xf numFmtId="0" fontId="8" fillId="0" borderId="4" xfId="0" applyFont="1" applyBorder="1" applyAlignment="1">
      <alignment horizontal="right" wrapText="1"/>
    </xf>
    <xf numFmtId="0" fontId="8" fillId="0" borderId="4" xfId="0" applyFont="1" applyBorder="1" applyAlignment="1">
      <alignment horizontal="right"/>
    </xf>
    <xf numFmtId="0" fontId="8" fillId="0" borderId="5" xfId="0" applyFont="1" applyBorder="1" applyAlignment="1">
      <alignment horizontal="center"/>
    </xf>
    <xf numFmtId="0" fontId="8" fillId="0" borderId="5" xfId="0" applyFont="1" applyBorder="1" applyAlignment="1">
      <alignment horizontal="right" wrapText="1"/>
    </xf>
    <xf numFmtId="0" fontId="8" fillId="0" borderId="4" xfId="0" applyFont="1" applyBorder="1" applyAlignment="1">
      <alignment horizontal="right" vertical="center"/>
    </xf>
    <xf numFmtId="0" fontId="8" fillId="0" borderId="3" xfId="0" applyFont="1" applyBorder="1" applyAlignment="1">
      <alignment horizontal="center"/>
    </xf>
    <xf numFmtId="0" fontId="8" fillId="0" borderId="3" xfId="0" applyFont="1" applyBorder="1" applyAlignment="1">
      <alignment horizontal="right" wrapText="1"/>
    </xf>
    <xf numFmtId="0" fontId="8" fillId="0" borderId="0" xfId="0" applyFont="1" applyBorder="1"/>
    <xf numFmtId="0" fontId="8" fillId="0" borderId="0" xfId="0" applyFont="1" applyBorder="1" applyAlignment="1">
      <alignment horizontal="right" wrapText="1"/>
    </xf>
    <xf numFmtId="0" fontId="8" fillId="0" borderId="7" xfId="0" applyFont="1" applyBorder="1"/>
    <xf numFmtId="0" fontId="8" fillId="0" borderId="0" xfId="0" applyFont="1" applyBorder="1" applyAlignment="1">
      <alignment horizontal="center"/>
    </xf>
    <xf numFmtId="0" fontId="8" fillId="0" borderId="5" xfId="0" applyFont="1" applyBorder="1"/>
    <xf numFmtId="0" fontId="8" fillId="0" borderId="1" xfId="0" applyFont="1" applyBorder="1" applyAlignment="1">
      <alignment horizontal="right" wrapText="1"/>
    </xf>
    <xf numFmtId="0" fontId="10" fillId="0" borderId="0" xfId="0" applyFont="1" applyFill="1" applyBorder="1" applyAlignment="1"/>
    <xf numFmtId="0" fontId="8" fillId="0" borderId="3" xfId="0" applyFont="1" applyBorder="1" applyAlignment="1">
      <alignment horizontal="right"/>
    </xf>
    <xf numFmtId="0" fontId="8" fillId="0" borderId="0" xfId="0" applyFont="1" applyBorder="1" applyAlignment="1">
      <alignment horizontal="right"/>
    </xf>
    <xf numFmtId="0" fontId="8" fillId="0" borderId="5" xfId="0" applyFont="1" applyBorder="1" applyAlignment="1">
      <alignment horizontal="right"/>
    </xf>
    <xf numFmtId="0" fontId="8" fillId="0" borderId="7" xfId="0" applyFont="1" applyBorder="1" applyAlignment="1">
      <alignment horizontal="center"/>
    </xf>
    <xf numFmtId="0" fontId="8" fillId="0" borderId="7" xfId="0" applyFont="1" applyBorder="1" applyAlignment="1">
      <alignment horizontal="right" vertical="center"/>
    </xf>
    <xf numFmtId="0" fontId="16" fillId="0" borderId="4" xfId="0" applyFont="1" applyBorder="1" applyAlignment="1">
      <alignment horizontal="right"/>
    </xf>
    <xf numFmtId="0" fontId="8" fillId="0" borderId="7" xfId="0" applyFont="1" applyBorder="1" applyAlignment="1">
      <alignment horizontal="right" wrapText="1"/>
    </xf>
    <xf numFmtId="0" fontId="8" fillId="0" borderId="0" xfId="0" applyFont="1" applyAlignment="1">
      <alignment horizontal="right"/>
    </xf>
    <xf numFmtId="0" fontId="15" fillId="0" borderId="1" xfId="0" applyFont="1" applyFill="1" applyBorder="1" applyAlignment="1">
      <alignment horizontal="center"/>
    </xf>
    <xf numFmtId="0" fontId="15" fillId="0" borderId="0" xfId="0" applyFont="1" applyFill="1" applyBorder="1" applyAlignment="1"/>
    <xf numFmtId="0" fontId="8" fillId="0" borderId="7" xfId="0" applyFont="1" applyBorder="1" applyAlignment="1">
      <alignment horizontal="right"/>
    </xf>
    <xf numFmtId="0" fontId="8" fillId="0" borderId="1" xfId="0" applyFont="1" applyFill="1" applyBorder="1" applyAlignment="1">
      <alignment horizontal="right" wrapText="1"/>
    </xf>
    <xf numFmtId="0" fontId="8" fillId="0" borderId="5" xfId="0" applyFont="1" applyFill="1" applyBorder="1" applyAlignment="1">
      <alignment horizontal="right" wrapText="1"/>
    </xf>
    <xf numFmtId="0" fontId="8" fillId="0" borderId="1" xfId="0" applyFont="1" applyBorder="1" applyAlignment="1">
      <alignment horizontal="right"/>
    </xf>
    <xf numFmtId="165" fontId="8" fillId="0" borderId="7" xfId="0" applyNumberFormat="1" applyFont="1" applyBorder="1"/>
    <xf numFmtId="165" fontId="8" fillId="0" borderId="0" xfId="0" applyNumberFormat="1" applyFont="1" applyBorder="1"/>
    <xf numFmtId="165" fontId="8" fillId="0" borderId="1" xfId="0" applyNumberFormat="1" applyFont="1" applyBorder="1"/>
    <xf numFmtId="0" fontId="5" fillId="0" borderId="0" xfId="0" applyFont="1" applyAlignment="1">
      <alignment horizontal="left"/>
    </xf>
    <xf numFmtId="0" fontId="5" fillId="0" borderId="0" xfId="0" applyFont="1" applyAlignment="1">
      <alignment vertical="top"/>
    </xf>
    <xf numFmtId="0" fontId="17" fillId="0" borderId="0" xfId="0" applyFont="1" applyFill="1" applyProtection="1"/>
    <xf numFmtId="0" fontId="5" fillId="0" borderId="0" xfId="0" applyFont="1" applyFill="1" applyProtection="1"/>
    <xf numFmtId="0" fontId="12" fillId="0" borderId="1" xfId="0" applyFont="1" applyBorder="1" applyProtection="1"/>
    <xf numFmtId="0" fontId="5" fillId="0" borderId="1" xfId="0" applyFont="1" applyBorder="1" applyProtection="1"/>
    <xf numFmtId="0" fontId="5" fillId="0" borderId="0" xfId="0" applyFont="1" applyProtection="1"/>
    <xf numFmtId="0" fontId="18" fillId="0" borderId="0" xfId="0" applyFont="1" applyBorder="1" applyProtection="1"/>
    <xf numFmtId="0" fontId="8" fillId="0" borderId="2" xfId="0" applyFont="1" applyBorder="1" applyProtection="1"/>
    <xf numFmtId="0" fontId="8" fillId="0" borderId="3" xfId="0" applyFont="1" applyFill="1" applyBorder="1" applyAlignment="1" applyProtection="1">
      <alignment horizontal="left" vertical="top" wrapText="1"/>
    </xf>
    <xf numFmtId="0" fontId="7" fillId="0" borderId="3" xfId="0" applyFont="1" applyFill="1" applyBorder="1" applyAlignment="1" applyProtection="1">
      <alignment horizontal="left" vertical="top" wrapText="1"/>
    </xf>
    <xf numFmtId="0" fontId="7" fillId="0" borderId="0" xfId="0" applyFont="1" applyProtection="1"/>
    <xf numFmtId="0" fontId="8" fillId="0" borderId="4" xfId="0" applyFont="1" applyFill="1" applyBorder="1" applyAlignment="1" applyProtection="1">
      <alignment horizontal="left" vertical="top" wrapText="1"/>
    </xf>
    <xf numFmtId="0" fontId="12" fillId="0" borderId="2" xfId="0" applyFont="1" applyBorder="1" applyProtection="1"/>
    <xf numFmtId="0" fontId="12" fillId="0" borderId="3" xfId="0" applyFont="1" applyBorder="1" applyProtection="1"/>
    <xf numFmtId="0" fontId="8" fillId="0" borderId="0" xfId="0" applyFont="1" applyAlignment="1" applyProtection="1">
      <alignment vertical="center"/>
    </xf>
    <xf numFmtId="0" fontId="7" fillId="0" borderId="0" xfId="0" applyFont="1" applyAlignment="1" applyProtection="1">
      <alignment vertical="center"/>
    </xf>
    <xf numFmtId="0" fontId="13" fillId="0" borderId="2" xfId="0" applyFont="1" applyBorder="1" applyAlignment="1" applyProtection="1">
      <alignment horizontal="center"/>
    </xf>
    <xf numFmtId="10" fontId="8" fillId="0" borderId="3" xfId="6" applyNumberFormat="1" applyFont="1" applyBorder="1" applyAlignment="1" applyProtection="1">
      <alignment horizontal="center"/>
    </xf>
    <xf numFmtId="10" fontId="8" fillId="0" borderId="0" xfId="6" applyNumberFormat="1" applyFont="1" applyAlignment="1" applyProtection="1">
      <alignment horizontal="center"/>
    </xf>
    <xf numFmtId="10" fontId="8" fillId="0" borderId="4" xfId="6" applyNumberFormat="1" applyFont="1" applyBorder="1" applyAlignment="1" applyProtection="1">
      <alignment horizontal="center"/>
    </xf>
    <xf numFmtId="0" fontId="8" fillId="0" borderId="3" xfId="0" applyFont="1" applyBorder="1" applyAlignment="1" applyProtection="1">
      <alignment horizontal="center"/>
    </xf>
    <xf numFmtId="10" fontId="8" fillId="0" borderId="4" xfId="0" applyNumberFormat="1" applyFont="1" applyBorder="1" applyAlignment="1" applyProtection="1">
      <alignment horizontal="center"/>
    </xf>
    <xf numFmtId="0" fontId="8" fillId="0" borderId="3" xfId="0" applyFont="1" applyFill="1" applyBorder="1" applyAlignment="1" applyProtection="1">
      <alignment horizontal="center" vertical="top" wrapText="1"/>
    </xf>
    <xf numFmtId="0" fontId="8" fillId="0" borderId="4" xfId="0" applyFont="1" applyFill="1" applyBorder="1" applyAlignment="1" applyProtection="1">
      <alignment horizontal="center" vertical="top" wrapText="1"/>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applyFill="1" applyBorder="1" applyAlignment="1" applyProtection="1">
      <alignment horizontal="right" wrapText="1"/>
    </xf>
    <xf numFmtId="0" fontId="5" fillId="0" borderId="1" xfId="0" applyFont="1" applyFill="1" applyBorder="1" applyAlignment="1" applyProtection="1">
      <alignment horizontal="left"/>
    </xf>
    <xf numFmtId="0" fontId="5" fillId="0" borderId="1" xfId="0" applyFont="1" applyFill="1" applyBorder="1" applyAlignment="1" applyProtection="1">
      <alignment horizontal="left" wrapText="1"/>
    </xf>
    <xf numFmtId="3" fontId="8" fillId="0" borderId="5" xfId="2" applyNumberFormat="1" applyFont="1" applyFill="1" applyBorder="1" applyProtection="1"/>
    <xf numFmtId="3" fontId="8" fillId="2" borderId="5" xfId="2" applyNumberFormat="1" applyFont="1" applyFill="1" applyBorder="1" applyProtection="1"/>
    <xf numFmtId="3" fontId="8" fillId="2" borderId="3" xfId="2" applyNumberFormat="1" applyFont="1" applyFill="1" applyBorder="1" applyProtection="1"/>
    <xf numFmtId="3" fontId="8" fillId="5" borderId="5" xfId="2" applyNumberFormat="1" applyFont="1" applyFill="1" applyBorder="1" applyProtection="1"/>
    <xf numFmtId="3" fontId="8" fillId="5" borderId="0" xfId="2" applyNumberFormat="1" applyFont="1" applyFill="1" applyBorder="1" applyProtection="1"/>
    <xf numFmtId="3" fontId="8" fillId="5" borderId="3" xfId="2" applyNumberFormat="1" applyFont="1" applyFill="1" applyBorder="1" applyProtection="1"/>
    <xf numFmtId="3" fontId="8" fillId="0" borderId="0" xfId="2" applyNumberFormat="1" applyFont="1" applyFill="1" applyProtection="1"/>
    <xf numFmtId="0" fontId="8" fillId="0" borderId="0" xfId="0" applyFont="1" applyFill="1" applyBorder="1" applyAlignment="1" applyProtection="1">
      <alignment horizontal="center" wrapText="1"/>
    </xf>
    <xf numFmtId="0" fontId="8" fillId="0" borderId="0" xfId="0" applyFont="1" applyAlignment="1" applyProtection="1">
      <alignment horizontal="center"/>
    </xf>
    <xf numFmtId="168" fontId="12" fillId="0" borderId="4" xfId="0" applyNumberFormat="1" applyFont="1" applyFill="1" applyBorder="1" applyAlignment="1" applyProtection="1">
      <alignment horizontal="left"/>
    </xf>
    <xf numFmtId="168" fontId="8" fillId="0" borderId="4" xfId="0" applyNumberFormat="1" applyFont="1" applyFill="1" applyBorder="1" applyProtection="1"/>
    <xf numFmtId="168" fontId="8" fillId="0" borderId="0" xfId="0" applyNumberFormat="1" applyFont="1" applyFill="1" applyProtection="1"/>
    <xf numFmtId="0" fontId="5" fillId="0" borderId="0" xfId="0" applyFont="1" applyFill="1" applyBorder="1" applyAlignment="1">
      <alignment horizontal="left"/>
    </xf>
    <xf numFmtId="0" fontId="5" fillId="0" borderId="0" xfId="0" applyFont="1" applyFill="1" applyBorder="1" applyAlignment="1">
      <alignment horizontal="left" wrapText="1"/>
    </xf>
    <xf numFmtId="0" fontId="5" fillId="0" borderId="0" xfId="0" applyFont="1" applyFill="1" applyBorder="1" applyAlignment="1">
      <alignment horizontal="right" wrapText="1"/>
    </xf>
    <xf numFmtId="0" fontId="8" fillId="0" borderId="1" xfId="0" applyFont="1" applyFill="1" applyBorder="1"/>
    <xf numFmtId="0" fontId="5" fillId="0" borderId="1" xfId="0" applyFont="1" applyFill="1" applyBorder="1" applyAlignment="1">
      <alignment horizontal="left"/>
    </xf>
    <xf numFmtId="0" fontId="5" fillId="0" borderId="1" xfId="0" applyFont="1" applyFill="1" applyBorder="1" applyAlignment="1">
      <alignment horizontal="left" wrapText="1"/>
    </xf>
    <xf numFmtId="0" fontId="5" fillId="0" borderId="1" xfId="0" applyFont="1" applyFill="1" applyBorder="1" applyAlignment="1">
      <alignment horizontal="right" wrapText="1"/>
    </xf>
    <xf numFmtId="0" fontId="4" fillId="0" borderId="8" xfId="0" applyFont="1" applyBorder="1"/>
    <xf numFmtId="0" fontId="8" fillId="0" borderId="8" xfId="0" applyFont="1" applyBorder="1"/>
    <xf numFmtId="0" fontId="16" fillId="0" borderId="8" xfId="0" applyFont="1" applyBorder="1"/>
    <xf numFmtId="0" fontId="13" fillId="0" borderId="8" xfId="0" applyFont="1" applyBorder="1"/>
    <xf numFmtId="0" fontId="19" fillId="0" borderId="0" xfId="0" applyFont="1"/>
    <xf numFmtId="0" fontId="16" fillId="0" borderId="0" xfId="0" applyFont="1" applyBorder="1" applyAlignment="1">
      <alignment horizontal="center"/>
    </xf>
    <xf numFmtId="0" fontId="8" fillId="0" borderId="4" xfId="0" applyFont="1" applyBorder="1"/>
    <xf numFmtId="0" fontId="8" fillId="0" borderId="4" xfId="0" applyFont="1" applyBorder="1" applyAlignment="1">
      <alignment vertical="center"/>
    </xf>
    <xf numFmtId="0" fontId="8" fillId="0" borderId="4" xfId="0" applyFont="1" applyFill="1" applyBorder="1" applyAlignment="1">
      <alignment vertical="center"/>
    </xf>
    <xf numFmtId="167" fontId="8" fillId="5" borderId="0" xfId="0" applyNumberFormat="1" applyFont="1" applyFill="1" applyBorder="1" applyAlignment="1" applyProtection="1">
      <alignment vertical="center"/>
    </xf>
    <xf numFmtId="167" fontId="8" fillId="6" borderId="0" xfId="0" applyNumberFormat="1" applyFont="1" applyFill="1" applyBorder="1" applyAlignment="1" applyProtection="1">
      <alignment vertical="center"/>
    </xf>
    <xf numFmtId="3" fontId="8" fillId="2" borderId="0" xfId="0" applyNumberFormat="1" applyFont="1" applyFill="1" applyBorder="1"/>
    <xf numFmtId="3" fontId="8" fillId="7" borderId="0" xfId="0" applyNumberFormat="1" applyFont="1" applyFill="1"/>
    <xf numFmtId="3" fontId="8" fillId="7" borderId="0" xfId="0" applyNumberFormat="1" applyFont="1" applyFill="1" applyBorder="1"/>
    <xf numFmtId="0" fontId="13" fillId="0" borderId="4" xfId="0" applyFont="1" applyBorder="1"/>
    <xf numFmtId="167" fontId="13" fillId="5" borderId="4" xfId="0" applyNumberFormat="1" applyFont="1" applyFill="1" applyBorder="1" applyAlignment="1" applyProtection="1">
      <alignment vertical="center"/>
    </xf>
    <xf numFmtId="167" fontId="13" fillId="6" borderId="4" xfId="0" applyNumberFormat="1" applyFont="1" applyFill="1" applyBorder="1" applyAlignment="1" applyProtection="1">
      <alignment vertical="center"/>
    </xf>
    <xf numFmtId="0" fontId="13" fillId="0" borderId="0" xfId="0" applyFont="1" applyFill="1" applyBorder="1" applyAlignment="1" applyProtection="1">
      <alignment horizontal="left" vertical="center"/>
    </xf>
    <xf numFmtId="0" fontId="8" fillId="0" borderId="0" xfId="0" applyFont="1" applyFill="1" applyBorder="1" applyAlignment="1">
      <alignment vertical="center"/>
    </xf>
    <xf numFmtId="0" fontId="8" fillId="8" borderId="0" xfId="0" applyFont="1" applyFill="1"/>
    <xf numFmtId="167" fontId="13" fillId="9" borderId="0" xfId="0" applyNumberFormat="1" applyFont="1" applyFill="1" applyBorder="1" applyAlignment="1" applyProtection="1">
      <alignment vertical="center"/>
    </xf>
    <xf numFmtId="167" fontId="13" fillId="10" borderId="0" xfId="0" applyNumberFormat="1" applyFont="1" applyFill="1" applyBorder="1" applyAlignment="1" applyProtection="1">
      <alignment vertical="center"/>
    </xf>
    <xf numFmtId="0" fontId="13" fillId="0" borderId="0" xfId="0" applyFont="1" applyFill="1" applyBorder="1" applyAlignment="1">
      <alignment vertical="center"/>
    </xf>
    <xf numFmtId="167" fontId="8" fillId="0" borderId="4" xfId="0" applyNumberFormat="1" applyFont="1" applyFill="1" applyBorder="1" applyAlignment="1" applyProtection="1">
      <alignment vertical="center"/>
    </xf>
    <xf numFmtId="0" fontId="8" fillId="0" borderId="0" xfId="0" applyFont="1" applyFill="1" applyBorder="1"/>
    <xf numFmtId="0" fontId="13" fillId="0" borderId="4" xfId="0" applyFont="1" applyFill="1" applyBorder="1" applyAlignment="1">
      <alignment vertical="center"/>
    </xf>
    <xf numFmtId="3" fontId="8" fillId="0" borderId="4" xfId="0" applyNumberFormat="1" applyFont="1" applyFill="1" applyBorder="1"/>
    <xf numFmtId="0" fontId="13" fillId="0" borderId="4" xfId="0" applyFont="1" applyBorder="1" applyAlignment="1">
      <alignment horizontal="left"/>
    </xf>
    <xf numFmtId="0" fontId="4" fillId="0" borderId="0" xfId="0" applyFont="1"/>
    <xf numFmtId="0" fontId="20" fillId="0" borderId="8" xfId="0" applyFont="1" applyBorder="1" applyAlignment="1">
      <alignment horizontal="right"/>
    </xf>
    <xf numFmtId="0" fontId="20" fillId="0" borderId="1" xfId="0" applyFont="1" applyBorder="1"/>
    <xf numFmtId="0" fontId="5" fillId="0" borderId="8" xfId="0" applyFont="1" applyFill="1" applyBorder="1" applyAlignment="1" applyProtection="1">
      <alignment horizontal="left"/>
    </xf>
    <xf numFmtId="0" fontId="8" fillId="0" borderId="0" xfId="0" applyFont="1" applyBorder="1" applyAlignment="1" applyProtection="1">
      <alignment horizontal="center" vertical="center"/>
    </xf>
    <xf numFmtId="0" fontId="8" fillId="0" borderId="0" xfId="0" applyFont="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8" fillId="0" borderId="0" xfId="0" applyFont="1" applyAlignment="1" applyProtection="1">
      <alignment horizontal="center" vertical="center"/>
    </xf>
    <xf numFmtId="0" fontId="8" fillId="0" borderId="3" xfId="0" applyFont="1" applyBorder="1" applyAlignment="1">
      <alignment horizontal="center" vertical="center"/>
    </xf>
    <xf numFmtId="0" fontId="8" fillId="0" borderId="3" xfId="0" applyFont="1" applyFill="1" applyBorder="1" applyAlignment="1">
      <alignment horizontal="center" vertical="center"/>
    </xf>
    <xf numFmtId="0" fontId="8" fillId="0" borderId="0" xfId="0" applyFont="1" applyAlignment="1">
      <alignment horizontal="center" vertical="center"/>
    </xf>
    <xf numFmtId="0" fontId="13" fillId="0" borderId="4" xfId="0" applyFont="1" applyFill="1" applyBorder="1"/>
    <xf numFmtId="0" fontId="13" fillId="0" borderId="0" xfId="0" applyFont="1" applyBorder="1" applyAlignment="1">
      <alignment horizontal="right" vertical="center" wrapText="1"/>
    </xf>
    <xf numFmtId="0" fontId="8" fillId="0" borderId="0" xfId="0" applyFont="1" applyBorder="1" applyAlignment="1">
      <alignment horizontal="right" vertical="center"/>
    </xf>
    <xf numFmtId="0" fontId="8" fillId="0" borderId="0" xfId="0" applyFont="1" applyBorder="1" applyAlignment="1">
      <alignment vertical="center"/>
    </xf>
    <xf numFmtId="0" fontId="8" fillId="0" borderId="0" xfId="0" applyNumberFormat="1" applyFont="1" applyBorder="1" applyAlignment="1">
      <alignment vertical="center"/>
    </xf>
    <xf numFmtId="10" fontId="8" fillId="0" borderId="4" xfId="0" applyNumberFormat="1" applyFont="1" applyFill="1" applyBorder="1" applyAlignment="1">
      <alignment horizontal="right" vertical="center"/>
    </xf>
    <xf numFmtId="0" fontId="13" fillId="0" borderId="4" xfId="2" applyNumberFormat="1" applyFont="1" applyBorder="1" applyAlignment="1">
      <alignment vertical="center" wrapText="1"/>
    </xf>
    <xf numFmtId="49" fontId="13" fillId="0" borderId="4" xfId="2" applyNumberFormat="1" applyFont="1" applyBorder="1" applyAlignment="1">
      <alignment horizontal="right" vertical="center" wrapText="1"/>
    </xf>
    <xf numFmtId="49" fontId="13" fillId="0" borderId="4" xfId="2" applyNumberFormat="1" applyFont="1" applyFill="1" applyBorder="1" applyAlignment="1">
      <alignment horizontal="right" vertical="center" wrapText="1"/>
    </xf>
    <xf numFmtId="0" fontId="13" fillId="0" borderId="4" xfId="0" applyFont="1" applyBorder="1" applyAlignment="1">
      <alignment horizontal="right" vertical="center" wrapText="1"/>
    </xf>
    <xf numFmtId="0" fontId="13" fillId="0" borderId="4" xfId="2" applyNumberFormat="1" applyFont="1" applyBorder="1" applyAlignment="1">
      <alignment vertical="center"/>
    </xf>
    <xf numFmtId="0" fontId="4" fillId="0" borderId="0" xfId="0" applyNumberFormat="1" applyFont="1" applyFill="1" applyBorder="1" applyAlignment="1">
      <alignment vertical="center"/>
    </xf>
    <xf numFmtId="0" fontId="8" fillId="0" borderId="0" xfId="0" applyFont="1" applyFill="1" applyBorder="1" applyAlignment="1">
      <alignment horizontal="right" vertical="center"/>
    </xf>
    <xf numFmtId="0" fontId="11" fillId="4" borderId="0" xfId="0" applyNumberFormat="1" applyFont="1" applyFill="1" applyBorder="1" applyAlignment="1">
      <alignment vertical="center"/>
    </xf>
    <xf numFmtId="0" fontId="11" fillId="4" borderId="0" xfId="0" applyFont="1" applyFill="1" applyBorder="1" applyAlignment="1">
      <alignment vertical="center"/>
    </xf>
    <xf numFmtId="0" fontId="8" fillId="4" borderId="0" xfId="0" applyFont="1" applyFill="1" applyBorder="1" applyAlignment="1">
      <alignment vertical="center"/>
    </xf>
    <xf numFmtId="0" fontId="8" fillId="4" borderId="0" xfId="0" applyFont="1" applyFill="1" applyBorder="1" applyAlignment="1">
      <alignment horizontal="right" vertical="center"/>
    </xf>
    <xf numFmtId="0" fontId="13" fillId="0" borderId="4" xfId="0" applyFont="1" applyBorder="1" applyAlignment="1">
      <alignment vertical="center"/>
    </xf>
    <xf numFmtId="0" fontId="13" fillId="0" borderId="4" xfId="0" applyFont="1" applyFill="1" applyBorder="1" applyAlignment="1">
      <alignment horizontal="right" vertical="center"/>
    </xf>
    <xf numFmtId="0" fontId="13" fillId="0" borderId="4" xfId="0" applyFont="1" applyBorder="1" applyAlignment="1">
      <alignment horizontal="right" vertical="center"/>
    </xf>
    <xf numFmtId="10" fontId="8" fillId="0" borderId="4" xfId="6" applyNumberFormat="1" applyFont="1" applyBorder="1" applyAlignment="1">
      <alignment horizontal="right" vertical="center"/>
    </xf>
    <xf numFmtId="0" fontId="8" fillId="0" borderId="0" xfId="0" applyNumberFormat="1" applyFont="1" applyAlignment="1">
      <alignment horizontal="right" vertical="center"/>
    </xf>
    <xf numFmtId="3" fontId="8" fillId="0" borderId="0" xfId="0" applyNumberFormat="1" applyFont="1" applyAlignment="1">
      <alignment horizontal="right" vertical="center"/>
    </xf>
    <xf numFmtId="165" fontId="8" fillId="0" borderId="0" xfId="0" applyNumberFormat="1" applyFont="1" applyFill="1" applyAlignment="1">
      <alignment horizontal="right" vertical="center"/>
    </xf>
    <xf numFmtId="165" fontId="8" fillId="0" borderId="0" xfId="0" applyNumberFormat="1" applyFont="1" applyAlignment="1">
      <alignment horizontal="right" vertical="center"/>
    </xf>
    <xf numFmtId="0" fontId="11" fillId="4" borderId="0" xfId="0" applyFont="1" applyFill="1" applyAlignment="1">
      <alignment horizontal="left" vertical="center"/>
    </xf>
    <xf numFmtId="0" fontId="8" fillId="4" borderId="0" xfId="0" applyFont="1" applyFill="1" applyAlignment="1">
      <alignment horizontal="right" vertical="center"/>
    </xf>
    <xf numFmtId="0" fontId="8" fillId="4" borderId="0" xfId="0" applyFont="1" applyFill="1" applyAlignment="1">
      <alignment vertical="center"/>
    </xf>
    <xf numFmtId="164" fontId="13" fillId="0" borderId="4" xfId="2" applyNumberFormat="1" applyFont="1" applyBorder="1" applyAlignment="1">
      <alignment horizontal="right" vertical="center" wrapText="1"/>
    </xf>
    <xf numFmtId="0" fontId="13" fillId="0" borderId="4" xfId="0" applyFont="1" applyFill="1" applyBorder="1" applyAlignment="1">
      <alignment horizontal="right" vertical="center" wrapText="1"/>
    </xf>
    <xf numFmtId="10" fontId="8" fillId="0" borderId="4" xfId="0" applyNumberFormat="1" applyFont="1" applyBorder="1" applyAlignment="1">
      <alignment horizontal="right" vertical="center"/>
    </xf>
    <xf numFmtId="0" fontId="2" fillId="0" borderId="0" xfId="0" applyNumberFormat="1" applyFont="1" applyAlignment="1">
      <alignment vertical="center"/>
    </xf>
    <xf numFmtId="0" fontId="2" fillId="0" borderId="0" xfId="0" applyFont="1" applyAlignment="1">
      <alignment vertical="center"/>
    </xf>
    <xf numFmtId="0" fontId="2" fillId="0" borderId="0" xfId="0" applyFont="1" applyFill="1" applyAlignment="1">
      <alignment horizontal="right" vertical="center"/>
    </xf>
    <xf numFmtId="49" fontId="13" fillId="0" borderId="4" xfId="2" applyNumberFormat="1" applyFont="1" applyBorder="1" applyAlignment="1">
      <alignment horizontal="right" vertical="center"/>
    </xf>
    <xf numFmtId="166" fontId="8" fillId="0" borderId="0" xfId="2" applyNumberFormat="1" applyFont="1" applyAlignment="1">
      <alignment horizontal="right" vertical="center"/>
    </xf>
    <xf numFmtId="2" fontId="8" fillId="0" borderId="0" xfId="2" applyNumberFormat="1" applyFont="1" applyAlignment="1">
      <alignment horizontal="right" vertical="center"/>
    </xf>
    <xf numFmtId="2" fontId="8" fillId="0" borderId="0" xfId="2" applyNumberFormat="1" applyFont="1" applyFill="1" applyAlignment="1">
      <alignment horizontal="right" vertical="center"/>
    </xf>
    <xf numFmtId="0" fontId="8" fillId="0" borderId="0" xfId="0" applyFont="1" applyAlignment="1">
      <alignment horizontal="right" vertical="center"/>
    </xf>
    <xf numFmtId="0" fontId="8" fillId="0" borderId="0" xfId="0" applyFont="1" applyAlignment="1">
      <alignment vertical="center"/>
    </xf>
    <xf numFmtId="0" fontId="8" fillId="0" borderId="0" xfId="0" applyFont="1" applyFill="1" applyAlignment="1">
      <alignment horizontal="right" vertical="center"/>
    </xf>
    <xf numFmtId="168" fontId="13" fillId="0" borderId="4" xfId="2" applyNumberFormat="1" applyFont="1" applyFill="1" applyBorder="1" applyAlignment="1">
      <alignment horizontal="right" vertical="center" wrapText="1"/>
    </xf>
    <xf numFmtId="0" fontId="8" fillId="0" borderId="0" xfId="2" applyNumberFormat="1" applyFont="1" applyAlignment="1">
      <alignment horizontal="right" vertical="center"/>
    </xf>
    <xf numFmtId="0" fontId="8" fillId="0" borderId="0" xfId="0" applyNumberFormat="1" applyFont="1" applyAlignment="1">
      <alignment vertical="center"/>
    </xf>
    <xf numFmtId="1" fontId="8" fillId="0" borderId="0" xfId="0" applyNumberFormat="1" applyFont="1"/>
    <xf numFmtId="0" fontId="13" fillId="0" borderId="3" xfId="2" applyNumberFormat="1" applyFont="1" applyBorder="1" applyAlignment="1">
      <alignment horizontal="left"/>
    </xf>
    <xf numFmtId="10" fontId="8" fillId="0" borderId="3" xfId="0" applyNumberFormat="1" applyFont="1" applyFill="1" applyBorder="1" applyAlignment="1">
      <alignment horizontal="right"/>
    </xf>
    <xf numFmtId="0" fontId="13" fillId="0" borderId="4" xfId="2" applyNumberFormat="1" applyFont="1" applyBorder="1" applyAlignment="1">
      <alignment horizontal="left" vertical="center" wrapText="1"/>
    </xf>
    <xf numFmtId="165" fontId="8" fillId="0" borderId="0" xfId="0" applyNumberFormat="1" applyFont="1" applyAlignment="1">
      <alignment horizontal="right"/>
    </xf>
    <xf numFmtId="2" fontId="8" fillId="0" borderId="0" xfId="2" applyNumberFormat="1" applyFont="1" applyAlignment="1">
      <alignment horizontal="right"/>
    </xf>
    <xf numFmtId="1" fontId="13" fillId="0" borderId="4" xfId="2" applyNumberFormat="1" applyFont="1" applyBorder="1" applyAlignment="1">
      <alignment horizontal="right" vertical="center" wrapText="1"/>
    </xf>
    <xf numFmtId="3" fontId="8" fillId="0" borderId="4" xfId="0" applyNumberFormat="1" applyFont="1" applyFill="1" applyBorder="1" applyAlignment="1">
      <alignment horizontal="right"/>
    </xf>
    <xf numFmtId="0" fontId="13" fillId="0" borderId="4" xfId="2" applyNumberFormat="1" applyFont="1" applyFill="1" applyBorder="1" applyAlignment="1">
      <alignment horizontal="left"/>
    </xf>
    <xf numFmtId="10" fontId="8" fillId="0" borderId="4" xfId="6" applyNumberFormat="1" applyFont="1" applyFill="1" applyBorder="1" applyAlignment="1">
      <alignment horizontal="right"/>
    </xf>
    <xf numFmtId="0" fontId="13" fillId="0" borderId="4" xfId="2" applyNumberFormat="1" applyFont="1" applyFill="1" applyBorder="1" applyAlignment="1">
      <alignment horizontal="left" vertical="center" wrapText="1"/>
    </xf>
    <xf numFmtId="0" fontId="5" fillId="0" borderId="2" xfId="0" applyFont="1" applyFill="1" applyBorder="1" applyAlignment="1" applyProtection="1">
      <alignment horizontal="left"/>
    </xf>
    <xf numFmtId="0" fontId="8" fillId="0" borderId="2" xfId="0" applyFont="1" applyFill="1" applyBorder="1"/>
    <xf numFmtId="0" fontId="9" fillId="0" borderId="1" xfId="0" applyFont="1" applyBorder="1" applyProtection="1"/>
    <xf numFmtId="0" fontId="9" fillId="0" borderId="3" xfId="0" applyFont="1" applyFill="1" applyBorder="1" applyProtection="1"/>
    <xf numFmtId="0" fontId="22" fillId="2" borderId="2" xfId="0" applyFont="1" applyFill="1" applyBorder="1" applyAlignment="1" applyProtection="1">
      <alignment horizontal="left"/>
    </xf>
    <xf numFmtId="0" fontId="22" fillId="0" borderId="0" xfId="0" applyFont="1" applyProtection="1"/>
    <xf numFmtId="0" fontId="9" fillId="0" borderId="1" xfId="0" applyFont="1" applyFill="1" applyBorder="1" applyProtection="1"/>
    <xf numFmtId="0" fontId="22" fillId="2" borderId="7" xfId="0" applyFont="1" applyFill="1" applyBorder="1" applyAlignment="1" applyProtection="1">
      <alignment horizontal="left"/>
    </xf>
    <xf numFmtId="0" fontId="17" fillId="0" borderId="0" xfId="0" applyFont="1" applyAlignment="1"/>
    <xf numFmtId="0" fontId="9" fillId="0" borderId="2" xfId="0" applyFont="1" applyFill="1" applyBorder="1" applyProtection="1"/>
    <xf numFmtId="0" fontId="22" fillId="2" borderId="0" xfId="0" applyFont="1" applyFill="1" applyBorder="1" applyAlignment="1">
      <alignment horizontal="center" vertical="center"/>
    </xf>
    <xf numFmtId="3" fontId="8" fillId="2" borderId="3" xfId="2" applyNumberFormat="1" applyFont="1" applyFill="1" applyBorder="1" applyAlignment="1" applyProtection="1">
      <alignment horizontal="right"/>
    </xf>
    <xf numFmtId="3" fontId="8" fillId="0" borderId="0" xfId="2" applyNumberFormat="1" applyFont="1" applyFill="1" applyAlignment="1" applyProtection="1">
      <alignment horizontal="right"/>
    </xf>
    <xf numFmtId="3" fontId="8" fillId="2" borderId="0" xfId="2" applyNumberFormat="1" applyFont="1" applyFill="1" applyBorder="1" applyProtection="1">
      <protection locked="0"/>
    </xf>
    <xf numFmtId="0" fontId="22" fillId="2" borderId="0" xfId="0" applyFont="1" applyFill="1" applyBorder="1" applyAlignment="1">
      <alignment horizontal="left" vertical="center"/>
    </xf>
    <xf numFmtId="3" fontId="8" fillId="5" borderId="0" xfId="2" applyNumberFormat="1" applyFont="1" applyFill="1" applyBorder="1" applyAlignment="1" applyProtection="1">
      <alignment horizontal="right"/>
      <protection locked="0"/>
    </xf>
    <xf numFmtId="3" fontId="8" fillId="5" borderId="0" xfId="2" applyNumberFormat="1" applyFont="1" applyFill="1" applyAlignment="1" applyProtection="1">
      <alignment horizontal="right"/>
      <protection locked="0"/>
    </xf>
    <xf numFmtId="3" fontId="8" fillId="5" borderId="3" xfId="2" applyNumberFormat="1" applyFont="1" applyFill="1" applyBorder="1" applyAlignment="1" applyProtection="1">
      <alignment horizontal="right"/>
      <protection locked="0"/>
    </xf>
    <xf numFmtId="3" fontId="8" fillId="5" borderId="0" xfId="2" applyNumberFormat="1" applyFont="1" applyFill="1" applyAlignment="1" applyProtection="1">
      <alignment horizontal="right"/>
    </xf>
    <xf numFmtId="3" fontId="8" fillId="0" borderId="0" xfId="0" applyNumberFormat="1" applyFont="1" applyFill="1" applyBorder="1" applyProtection="1"/>
    <xf numFmtId="3" fontId="8" fillId="2" borderId="0" xfId="2" applyNumberFormat="1" applyFont="1" applyFill="1" applyProtection="1"/>
    <xf numFmtId="3" fontId="8" fillId="5" borderId="0" xfId="2" applyNumberFormat="1" applyFont="1" applyFill="1" applyProtection="1"/>
    <xf numFmtId="3" fontId="8" fillId="2" borderId="4" xfId="2" applyNumberFormat="1" applyFont="1" applyFill="1" applyBorder="1" applyProtection="1"/>
    <xf numFmtId="3" fontId="8" fillId="5" borderId="4" xfId="2" applyNumberFormat="1" applyFont="1" applyFill="1" applyBorder="1" applyProtection="1"/>
    <xf numFmtId="3" fontId="8" fillId="0" borderId="3" xfId="2" applyNumberFormat="1" applyFont="1" applyFill="1" applyBorder="1" applyAlignment="1" applyProtection="1">
      <alignment horizontal="center"/>
    </xf>
    <xf numFmtId="3" fontId="8" fillId="0" borderId="0" xfId="2" applyNumberFormat="1" applyFont="1" applyFill="1" applyBorder="1" applyAlignment="1" applyProtection="1">
      <alignment horizontal="center"/>
    </xf>
    <xf numFmtId="3" fontId="8" fillId="3" borderId="0" xfId="0" applyNumberFormat="1" applyFont="1" applyFill="1" applyBorder="1" applyAlignment="1" applyProtection="1">
      <alignment horizontal="center" vertical="center"/>
    </xf>
    <xf numFmtId="4" fontId="8" fillId="0" borderId="4" xfId="0" applyNumberFormat="1" applyFont="1" applyBorder="1"/>
    <xf numFmtId="4" fontId="8" fillId="0" borderId="4" xfId="0" applyNumberFormat="1" applyFont="1" applyBorder="1" applyAlignment="1">
      <alignment horizontal="right"/>
    </xf>
    <xf numFmtId="4" fontId="8" fillId="0" borderId="4" xfId="0" applyNumberFormat="1" applyFont="1" applyFill="1" applyBorder="1" applyAlignment="1">
      <alignment horizontal="right"/>
    </xf>
    <xf numFmtId="3" fontId="8" fillId="0" borderId="4" xfId="2" applyNumberFormat="1" applyFont="1" applyBorder="1" applyAlignment="1">
      <alignment horizontal="right" vertical="center"/>
    </xf>
    <xf numFmtId="3" fontId="8" fillId="0" borderId="4" xfId="0" applyNumberFormat="1" applyFont="1" applyFill="1" applyBorder="1" applyAlignment="1">
      <alignment horizontal="right" vertical="center"/>
    </xf>
    <xf numFmtId="3" fontId="8" fillId="0" borderId="4" xfId="0" applyNumberFormat="1" applyFont="1" applyBorder="1" applyAlignment="1">
      <alignment horizontal="right" vertical="center"/>
    </xf>
    <xf numFmtId="3" fontId="8" fillId="2" borderId="0" xfId="0" applyNumberFormat="1" applyFont="1" applyFill="1" applyBorder="1" applyAlignment="1" applyProtection="1">
      <alignment vertical="center"/>
    </xf>
    <xf numFmtId="3" fontId="13" fillId="2" borderId="0" xfId="0" applyNumberFormat="1" applyFont="1" applyFill="1" applyBorder="1" applyAlignment="1" applyProtection="1">
      <alignment vertical="center"/>
    </xf>
    <xf numFmtId="3" fontId="13" fillId="2" borderId="0" xfId="2" applyNumberFormat="1" applyFont="1" applyFill="1" applyBorder="1" applyAlignment="1" applyProtection="1">
      <alignment vertical="center"/>
    </xf>
    <xf numFmtId="3" fontId="8" fillId="0" borderId="4" xfId="0" applyNumberFormat="1" applyFont="1" applyFill="1" applyBorder="1" applyAlignment="1" applyProtection="1">
      <alignment horizontal="right" vertical="center"/>
    </xf>
    <xf numFmtId="4" fontId="8" fillId="0" borderId="4" xfId="0" applyNumberFormat="1" applyFont="1" applyFill="1" applyBorder="1" applyAlignment="1">
      <alignment horizontal="right" vertical="center"/>
    </xf>
    <xf numFmtId="4" fontId="8" fillId="0" borderId="4" xfId="0" applyNumberFormat="1" applyFont="1" applyBorder="1" applyAlignment="1">
      <alignment horizontal="right" vertical="center"/>
    </xf>
    <xf numFmtId="3" fontId="8" fillId="0" borderId="4" xfId="6" applyNumberFormat="1" applyFont="1" applyBorder="1" applyAlignment="1">
      <alignment horizontal="right" vertical="center"/>
    </xf>
    <xf numFmtId="3" fontId="8" fillId="0" borderId="3" xfId="2" applyNumberFormat="1" applyFont="1" applyBorder="1" applyAlignment="1">
      <alignment horizontal="right"/>
    </xf>
    <xf numFmtId="3" fontId="8" fillId="0" borderId="3" xfId="0" applyNumberFormat="1" applyFont="1" applyBorder="1" applyAlignment="1">
      <alignment horizontal="right"/>
    </xf>
    <xf numFmtId="2" fontId="8" fillId="0" borderId="3" xfId="2" applyNumberFormat="1" applyFont="1" applyBorder="1" applyAlignment="1" applyProtection="1">
      <alignment horizontal="right"/>
    </xf>
    <xf numFmtId="2" fontId="8" fillId="0" borderId="0" xfId="2" applyNumberFormat="1" applyFont="1" applyAlignment="1" applyProtection="1">
      <alignment horizontal="right"/>
    </xf>
    <xf numFmtId="2" fontId="8" fillId="0" borderId="4" xfId="2" applyNumberFormat="1" applyFont="1" applyBorder="1" applyAlignment="1" applyProtection="1">
      <alignment horizontal="right"/>
    </xf>
    <xf numFmtId="2" fontId="8" fillId="0" borderId="3" xfId="0" applyNumberFormat="1" applyFont="1" applyBorder="1" applyAlignment="1" applyProtection="1">
      <alignment horizontal="right"/>
    </xf>
    <xf numFmtId="2" fontId="8" fillId="0" borderId="0" xfId="0" applyNumberFormat="1" applyFont="1" applyFill="1" applyAlignment="1">
      <alignment horizontal="right"/>
    </xf>
    <xf numFmtId="169" fontId="13" fillId="0" borderId="4" xfId="0" applyNumberFormat="1" applyFont="1" applyFill="1" applyBorder="1" applyAlignment="1">
      <alignment horizontal="right" vertical="center"/>
    </xf>
    <xf numFmtId="169" fontId="8" fillId="0" borderId="4" xfId="0" applyNumberFormat="1" applyFont="1" applyFill="1" applyBorder="1" applyAlignment="1">
      <alignment horizontal="right"/>
    </xf>
    <xf numFmtId="169" fontId="8" fillId="0" borderId="4" xfId="0" applyNumberFormat="1" applyFont="1" applyBorder="1" applyAlignment="1">
      <alignment horizontal="right" vertical="center"/>
    </xf>
    <xf numFmtId="169" fontId="8" fillId="0" borderId="0" xfId="0" applyNumberFormat="1" applyFont="1" applyBorder="1" applyAlignment="1">
      <alignment vertical="center"/>
    </xf>
    <xf numFmtId="169" fontId="8" fillId="4" borderId="0" xfId="0" applyNumberFormat="1" applyFont="1" applyFill="1" applyBorder="1" applyAlignment="1">
      <alignment vertical="center"/>
    </xf>
    <xf numFmtId="169" fontId="13" fillId="0" borderId="4" xfId="2" applyNumberFormat="1" applyFont="1" applyBorder="1" applyAlignment="1">
      <alignment horizontal="right" vertical="center" wrapText="1"/>
    </xf>
    <xf numFmtId="169" fontId="13" fillId="0" borderId="4" xfId="0" applyNumberFormat="1" applyFont="1" applyBorder="1" applyAlignment="1">
      <alignment horizontal="right" vertical="center"/>
    </xf>
    <xf numFmtId="169" fontId="8" fillId="0" borderId="4" xfId="0" applyNumberFormat="1" applyFont="1" applyFill="1" applyBorder="1" applyAlignment="1">
      <alignment horizontal="right" vertical="center"/>
    </xf>
    <xf numFmtId="169" fontId="2" fillId="0" borderId="0" xfId="0" applyNumberFormat="1" applyFont="1" applyAlignment="1">
      <alignment vertical="center"/>
    </xf>
    <xf numFmtId="169" fontId="8" fillId="0" borderId="4" xfId="0" applyNumberFormat="1" applyFont="1" applyBorder="1" applyAlignment="1">
      <alignment horizontal="right"/>
    </xf>
    <xf numFmtId="169" fontId="8" fillId="0" borderId="4" xfId="0" applyNumberFormat="1" applyFont="1" applyBorder="1" applyAlignment="1">
      <alignment vertical="center"/>
    </xf>
    <xf numFmtId="169" fontId="8" fillId="0" borderId="0" xfId="0" applyNumberFormat="1" applyFont="1"/>
    <xf numFmtId="3" fontId="13" fillId="2" borderId="0" xfId="0" applyNumberFormat="1" applyFont="1" applyFill="1" applyBorder="1"/>
    <xf numFmtId="3" fontId="13" fillId="7" borderId="0" xfId="0" applyNumberFormat="1" applyFont="1" applyFill="1"/>
    <xf numFmtId="0" fontId="13" fillId="0" borderId="0" xfId="0" applyFont="1"/>
    <xf numFmtId="0" fontId="13" fillId="0" borderId="3" xfId="0" applyFont="1" applyFill="1" applyBorder="1" applyAlignment="1">
      <alignment vertical="center"/>
    </xf>
    <xf numFmtId="3" fontId="13" fillId="2" borderId="3" xfId="0" applyNumberFormat="1" applyFont="1" applyFill="1" applyBorder="1" applyAlignment="1" applyProtection="1">
      <alignment vertical="center"/>
    </xf>
    <xf numFmtId="3" fontId="13" fillId="2" borderId="3" xfId="0" applyNumberFormat="1" applyFont="1" applyFill="1" applyBorder="1"/>
    <xf numFmtId="3" fontId="13" fillId="7" borderId="3" xfId="0" applyNumberFormat="1" applyFont="1" applyFill="1" applyBorder="1"/>
    <xf numFmtId="0" fontId="13" fillId="0" borderId="2" xfId="0" applyFont="1" applyBorder="1" applyAlignment="1" applyProtection="1">
      <alignment horizontal="right"/>
    </xf>
    <xf numFmtId="0" fontId="6" fillId="0" borderId="0" xfId="0" applyFont="1" applyFill="1"/>
    <xf numFmtId="0" fontId="8" fillId="2" borderId="1" xfId="0" applyFont="1" applyFill="1" applyBorder="1" applyAlignment="1" applyProtection="1">
      <alignment horizontal="left"/>
      <protection locked="0"/>
    </xf>
    <xf numFmtId="169" fontId="13" fillId="0" borderId="4" xfId="0" applyNumberFormat="1" applyFont="1" applyBorder="1" applyAlignment="1">
      <alignment horizontal="right" vertical="center" wrapText="1"/>
    </xf>
    <xf numFmtId="0" fontId="15" fillId="0" borderId="1" xfId="0" applyFont="1" applyFill="1" applyBorder="1" applyAlignment="1" applyProtection="1"/>
    <xf numFmtId="0" fontId="8" fillId="0" borderId="1" xfId="0" applyFont="1" applyFill="1" applyBorder="1" applyAlignment="1" applyProtection="1">
      <alignment horizontal="center" vertical="center" wrapText="1"/>
    </xf>
    <xf numFmtId="1" fontId="8" fillId="3" borderId="4" xfId="0" applyNumberFormat="1" applyFont="1" applyFill="1" applyBorder="1" applyAlignment="1">
      <alignment horizontal="right" vertical="center"/>
    </xf>
    <xf numFmtId="0" fontId="8" fillId="3" borderId="0" xfId="0" applyFont="1" applyFill="1" applyBorder="1" applyAlignment="1" applyProtection="1">
      <alignment horizontal="center" vertical="center" wrapText="1"/>
    </xf>
    <xf numFmtId="0" fontId="5" fillId="0" borderId="0" xfId="0" applyFont="1" applyBorder="1" applyProtection="1"/>
    <xf numFmtId="3" fontId="8" fillId="2" borderId="0" xfId="3" applyNumberFormat="1" applyFont="1" applyFill="1" applyAlignment="1" applyProtection="1">
      <alignment horizontal="right"/>
      <protection locked="0"/>
    </xf>
    <xf numFmtId="3" fontId="8" fillId="5" borderId="0" xfId="3" applyNumberFormat="1" applyFont="1" applyFill="1" applyAlignment="1" applyProtection="1">
      <alignment horizontal="right"/>
      <protection locked="0"/>
    </xf>
    <xf numFmtId="0" fontId="22" fillId="2" borderId="7" xfId="0" applyFont="1" applyFill="1" applyBorder="1" applyAlignment="1" applyProtection="1">
      <alignment horizontal="left" vertical="center" wrapText="1"/>
      <protection locked="0"/>
    </xf>
    <xf numFmtId="3" fontId="8" fillId="0" borderId="0" xfId="2" applyNumberFormat="1" applyFont="1" applyFill="1" applyAlignment="1" applyProtection="1">
      <alignment horizontal="right"/>
      <protection locked="0"/>
    </xf>
    <xf numFmtId="3" fontId="8" fillId="0" borderId="0" xfId="3" applyNumberFormat="1" applyFont="1" applyFill="1" applyAlignment="1" applyProtection="1">
      <alignment horizontal="right"/>
      <protection locked="0"/>
    </xf>
    <xf numFmtId="0" fontId="4" fillId="0" borderId="0" xfId="5" applyNumberFormat="1" applyFont="1" applyFill="1" applyBorder="1" applyAlignment="1">
      <alignment vertical="center"/>
    </xf>
    <xf numFmtId="0" fontId="8" fillId="0" borderId="0" xfId="5" applyFont="1" applyBorder="1" applyAlignment="1">
      <alignment vertical="center"/>
    </xf>
    <xf numFmtId="0" fontId="22" fillId="2" borderId="0" xfId="5" applyFont="1" applyFill="1" applyBorder="1" applyAlignment="1">
      <alignment horizontal="center" vertical="center"/>
    </xf>
    <xf numFmtId="0" fontId="8" fillId="0" borderId="0" xfId="5" applyFont="1" applyFill="1" applyBorder="1" applyAlignment="1">
      <alignment horizontal="right" vertical="center"/>
    </xf>
    <xf numFmtId="0" fontId="11" fillId="4" borderId="0" xfId="5" applyNumberFormat="1" applyFont="1" applyFill="1" applyBorder="1" applyAlignment="1">
      <alignment vertical="center"/>
    </xf>
    <xf numFmtId="0" fontId="11" fillId="4" borderId="0" xfId="5" applyFont="1" applyFill="1" applyBorder="1" applyAlignment="1">
      <alignment vertical="center"/>
    </xf>
    <xf numFmtId="0" fontId="8" fillId="4" borderId="0" xfId="5" applyFont="1" applyFill="1" applyBorder="1" applyAlignment="1">
      <alignment vertical="center"/>
    </xf>
    <xf numFmtId="0" fontId="8" fillId="4" borderId="0" xfId="5" applyFont="1" applyFill="1" applyBorder="1" applyAlignment="1">
      <alignment horizontal="right" vertical="center"/>
    </xf>
    <xf numFmtId="0" fontId="13" fillId="0" borderId="4" xfId="4" applyNumberFormat="1" applyFont="1" applyBorder="1" applyAlignment="1">
      <alignment vertical="center" wrapText="1"/>
    </xf>
    <xf numFmtId="49" fontId="13" fillId="0" borderId="4" xfId="4" applyNumberFormat="1" applyFont="1" applyFill="1" applyBorder="1" applyAlignment="1">
      <alignment horizontal="right" vertical="center" wrapText="1"/>
    </xf>
    <xf numFmtId="0" fontId="13" fillId="0" borderId="4" xfId="5" applyFont="1" applyBorder="1" applyAlignment="1">
      <alignment horizontal="right" vertical="center" wrapText="1"/>
    </xf>
    <xf numFmtId="0" fontId="13" fillId="0" borderId="0" xfId="5" applyFont="1" applyBorder="1" applyAlignment="1">
      <alignment horizontal="right" vertical="center" wrapText="1"/>
    </xf>
    <xf numFmtId="0" fontId="13" fillId="0" borderId="4" xfId="4" applyNumberFormat="1" applyFont="1" applyBorder="1" applyAlignment="1">
      <alignment vertical="center"/>
    </xf>
    <xf numFmtId="3" fontId="8" fillId="0" borderId="4" xfId="4" applyNumberFormat="1" applyFont="1" applyFill="1" applyBorder="1" applyAlignment="1">
      <alignment horizontal="right" vertical="center"/>
    </xf>
    <xf numFmtId="10" fontId="8" fillId="0" borderId="4" xfId="5" applyNumberFormat="1" applyFont="1" applyFill="1" applyBorder="1" applyAlignment="1">
      <alignment horizontal="right" vertical="center"/>
    </xf>
    <xf numFmtId="3" fontId="8" fillId="0" borderId="4" xfId="5" applyNumberFormat="1" applyFont="1" applyBorder="1" applyAlignment="1">
      <alignment horizontal="right" vertical="center"/>
    </xf>
    <xf numFmtId="4" fontId="8" fillId="0" borderId="4" xfId="5" applyNumberFormat="1" applyFont="1" applyBorder="1" applyAlignment="1">
      <alignment horizontal="right" vertical="center"/>
    </xf>
    <xf numFmtId="169" fontId="8" fillId="0" borderId="4" xfId="5" applyNumberFormat="1" applyFont="1" applyFill="1" applyBorder="1" applyAlignment="1">
      <alignment horizontal="right" vertical="center"/>
    </xf>
    <xf numFmtId="4" fontId="8" fillId="0" borderId="4" xfId="5" applyNumberFormat="1" applyFont="1" applyFill="1" applyBorder="1" applyAlignment="1">
      <alignment horizontal="right" vertical="center"/>
    </xf>
    <xf numFmtId="0" fontId="8" fillId="0" borderId="0" xfId="5" applyFont="1" applyBorder="1" applyAlignment="1">
      <alignment horizontal="right" vertical="center"/>
    </xf>
    <xf numFmtId="0" fontId="8" fillId="0" borderId="0" xfId="5" applyNumberFormat="1" applyFont="1" applyBorder="1" applyAlignment="1">
      <alignment vertical="center"/>
    </xf>
    <xf numFmtId="169" fontId="8" fillId="0" borderId="0" xfId="5" applyNumberFormat="1" applyFont="1" applyBorder="1" applyAlignment="1">
      <alignment vertical="center"/>
    </xf>
    <xf numFmtId="169" fontId="8" fillId="4" borderId="0" xfId="5" applyNumberFormat="1" applyFont="1" applyFill="1" applyBorder="1" applyAlignment="1">
      <alignment vertical="center"/>
    </xf>
    <xf numFmtId="49" fontId="13" fillId="0" borderId="4" xfId="4" applyNumberFormat="1" applyFont="1" applyBorder="1" applyAlignment="1">
      <alignment horizontal="right" vertical="center" wrapText="1"/>
    </xf>
    <xf numFmtId="0" fontId="13" fillId="0" borderId="4" xfId="5" applyFont="1" applyBorder="1" applyAlignment="1">
      <alignment vertical="center"/>
    </xf>
    <xf numFmtId="10" fontId="8" fillId="0" borderId="4" xfId="8" applyNumberFormat="1" applyFont="1" applyBorder="1" applyAlignment="1">
      <alignment horizontal="right" vertical="center"/>
    </xf>
    <xf numFmtId="0" fontId="8" fillId="0" borderId="0" xfId="5" applyNumberFormat="1" applyFont="1" applyAlignment="1">
      <alignment horizontal="right" vertical="center"/>
    </xf>
    <xf numFmtId="3" fontId="8" fillId="0" borderId="0" xfId="5" applyNumberFormat="1" applyFont="1" applyAlignment="1">
      <alignment horizontal="right" vertical="center"/>
    </xf>
    <xf numFmtId="165" fontId="8" fillId="0" borderId="0" xfId="5" applyNumberFormat="1" applyFont="1" applyFill="1" applyAlignment="1">
      <alignment horizontal="right" vertical="center"/>
    </xf>
    <xf numFmtId="165" fontId="8" fillId="0" borderId="0" xfId="5" applyNumberFormat="1" applyFont="1" applyAlignment="1">
      <alignment horizontal="right" vertical="center"/>
    </xf>
    <xf numFmtId="0" fontId="11" fillId="4" borderId="0" xfId="5" applyFont="1" applyFill="1" applyAlignment="1">
      <alignment horizontal="left" vertical="center"/>
    </xf>
    <xf numFmtId="0" fontId="8" fillId="4" borderId="0" xfId="5" applyFont="1" applyFill="1" applyAlignment="1">
      <alignment horizontal="right" vertical="center"/>
    </xf>
    <xf numFmtId="0" fontId="8" fillId="4" borderId="0" xfId="5" applyFont="1" applyFill="1" applyAlignment="1">
      <alignment vertical="center"/>
    </xf>
    <xf numFmtId="164" fontId="13" fillId="0" borderId="4" xfId="4" applyNumberFormat="1" applyFont="1" applyBorder="1" applyAlignment="1">
      <alignment horizontal="right" vertical="center" wrapText="1"/>
    </xf>
    <xf numFmtId="164" fontId="13" fillId="0" borderId="4" xfId="4" applyNumberFormat="1" applyFont="1" applyFill="1" applyBorder="1" applyAlignment="1">
      <alignment horizontal="right" vertical="center" wrapText="1"/>
    </xf>
    <xf numFmtId="3" fontId="8" fillId="0" borderId="4" xfId="4" applyNumberFormat="1" applyFont="1" applyBorder="1" applyAlignment="1">
      <alignment horizontal="right" vertical="center"/>
    </xf>
    <xf numFmtId="9" fontId="8" fillId="0" borderId="4" xfId="8" applyFont="1" applyBorder="1" applyAlignment="1">
      <alignment horizontal="right" vertical="center"/>
    </xf>
    <xf numFmtId="10" fontId="8" fillId="0" borderId="4" xfId="5" applyNumberFormat="1" applyFont="1" applyBorder="1" applyAlignment="1">
      <alignment horizontal="right" vertical="center"/>
    </xf>
    <xf numFmtId="0" fontId="2" fillId="0" borderId="0" xfId="5" applyNumberFormat="1" applyFont="1" applyAlignment="1">
      <alignment vertical="center"/>
    </xf>
    <xf numFmtId="0" fontId="2" fillId="0" borderId="0" xfId="5" applyFont="1" applyAlignment="1">
      <alignment vertical="center"/>
    </xf>
    <xf numFmtId="0" fontId="2" fillId="0" borderId="0" xfId="5" applyFont="1" applyFill="1" applyAlignment="1">
      <alignment horizontal="right" vertical="center"/>
    </xf>
    <xf numFmtId="169" fontId="2" fillId="0" borderId="0" xfId="5" applyNumberFormat="1" applyFont="1" applyAlignment="1">
      <alignment vertical="center"/>
    </xf>
    <xf numFmtId="49" fontId="13" fillId="0" borderId="4" xfId="4" applyNumberFormat="1" applyFont="1" applyBorder="1" applyAlignment="1">
      <alignment horizontal="right" vertical="center"/>
    </xf>
    <xf numFmtId="0" fontId="13" fillId="0" borderId="4" xfId="5" applyFont="1" applyFill="1" applyBorder="1" applyAlignment="1">
      <alignment horizontal="right" vertical="center"/>
    </xf>
    <xf numFmtId="3" fontId="8" fillId="0" borderId="4" xfId="5" applyNumberFormat="1" applyFont="1" applyFill="1" applyBorder="1" applyAlignment="1">
      <alignment horizontal="right" vertical="center"/>
    </xf>
    <xf numFmtId="3" fontId="8" fillId="0" borderId="4" xfId="8" applyNumberFormat="1" applyFont="1" applyBorder="1" applyAlignment="1">
      <alignment horizontal="right" vertical="center"/>
    </xf>
    <xf numFmtId="0" fontId="8" fillId="0" borderId="0" xfId="4" applyNumberFormat="1" applyFont="1" applyAlignment="1">
      <alignment horizontal="right" vertical="center"/>
    </xf>
    <xf numFmtId="166" fontId="8" fillId="0" borderId="0" xfId="4" applyNumberFormat="1" applyFont="1" applyAlignment="1">
      <alignment horizontal="right" vertical="center"/>
    </xf>
    <xf numFmtId="2" fontId="8" fillId="0" borderId="0" xfId="4" applyNumberFormat="1" applyFont="1" applyAlignment="1">
      <alignment horizontal="right" vertical="center"/>
    </xf>
    <xf numFmtId="2" fontId="8" fillId="0" borderId="0" xfId="4" applyNumberFormat="1" applyFont="1" applyFill="1" applyAlignment="1">
      <alignment horizontal="right" vertical="center"/>
    </xf>
    <xf numFmtId="0" fontId="8" fillId="0" borderId="0" xfId="5" applyFont="1" applyAlignment="1">
      <alignment horizontal="right" vertical="center"/>
    </xf>
    <xf numFmtId="0" fontId="13" fillId="0" borderId="4" xfId="5" applyFont="1" applyFill="1" applyBorder="1" applyAlignment="1">
      <alignment horizontal="right" vertical="center" wrapText="1"/>
    </xf>
    <xf numFmtId="0" fontId="8" fillId="0" borderId="0" xfId="5" applyNumberFormat="1" applyFont="1" applyAlignment="1">
      <alignment vertical="center"/>
    </xf>
    <xf numFmtId="0" fontId="8" fillId="0" borderId="0" xfId="5" applyFont="1" applyAlignment="1">
      <alignment vertical="center"/>
    </xf>
    <xf numFmtId="0" fontId="8" fillId="0" borderId="0" xfId="5" applyFont="1" applyFill="1" applyAlignment="1">
      <alignment horizontal="right" vertical="center"/>
    </xf>
    <xf numFmtId="3" fontId="8" fillId="0" borderId="3" xfId="4" applyNumberFormat="1" applyFont="1" applyFill="1" applyBorder="1" applyAlignment="1">
      <alignment horizontal="right"/>
    </xf>
    <xf numFmtId="3" fontId="8" fillId="0" borderId="3" xfId="4" applyNumberFormat="1" applyFont="1" applyBorder="1" applyAlignment="1">
      <alignment horizontal="right"/>
    </xf>
    <xf numFmtId="9" fontId="8" fillId="0" borderId="3" xfId="8" applyFont="1" applyBorder="1" applyAlignment="1">
      <alignment horizontal="right"/>
    </xf>
    <xf numFmtId="3" fontId="8" fillId="0" borderId="3" xfId="5" applyNumberFormat="1" applyFont="1" applyFill="1" applyBorder="1" applyAlignment="1">
      <alignment horizontal="right"/>
    </xf>
    <xf numFmtId="10" fontId="8" fillId="0" borderId="3" xfId="5" applyNumberFormat="1" applyFont="1" applyFill="1" applyBorder="1" applyAlignment="1">
      <alignment horizontal="right"/>
    </xf>
    <xf numFmtId="4" fontId="8" fillId="0" borderId="4" xfId="5" applyNumberFormat="1" applyFont="1" applyBorder="1"/>
    <xf numFmtId="169" fontId="8" fillId="0" borderId="4" xfId="5" applyNumberFormat="1" applyFont="1" applyBorder="1" applyAlignment="1">
      <alignment horizontal="right"/>
    </xf>
    <xf numFmtId="169" fontId="8" fillId="0" borderId="4" xfId="5" applyNumberFormat="1" applyFont="1" applyBorder="1" applyAlignment="1">
      <alignment vertical="center"/>
    </xf>
    <xf numFmtId="4" fontId="8" fillId="0" borderId="4" xfId="5" applyNumberFormat="1" applyFont="1" applyBorder="1" applyAlignment="1">
      <alignment horizontal="right"/>
    </xf>
    <xf numFmtId="0" fontId="8" fillId="0" borderId="0" xfId="5" applyFont="1"/>
    <xf numFmtId="1" fontId="8" fillId="0" borderId="0" xfId="5" applyNumberFormat="1" applyFont="1"/>
    <xf numFmtId="169" fontId="8" fillId="0" borderId="0" xfId="5" applyNumberFormat="1" applyFont="1"/>
    <xf numFmtId="1" fontId="13" fillId="0" borderId="4" xfId="4" applyNumberFormat="1" applyFont="1" applyBorder="1" applyAlignment="1">
      <alignment horizontal="right" vertical="center" wrapText="1"/>
    </xf>
    <xf numFmtId="169" fontId="8" fillId="0" borderId="4" xfId="5" applyNumberFormat="1" applyFont="1" applyBorder="1" applyAlignment="1">
      <alignment horizontal="right" vertical="center"/>
    </xf>
    <xf numFmtId="165" fontId="8" fillId="0" borderId="0" xfId="5" applyNumberFormat="1" applyFont="1" applyAlignment="1">
      <alignment horizontal="right"/>
    </xf>
    <xf numFmtId="2" fontId="8" fillId="0" borderId="0" xfId="4" applyNumberFormat="1" applyFont="1" applyAlignment="1">
      <alignment horizontal="right"/>
    </xf>
    <xf numFmtId="0" fontId="8" fillId="0" borderId="0" xfId="5" applyFont="1" applyBorder="1"/>
    <xf numFmtId="9" fontId="8" fillId="0" borderId="4" xfId="8" applyFont="1" applyFill="1" applyBorder="1" applyAlignment="1">
      <alignment horizontal="right"/>
    </xf>
    <xf numFmtId="10" fontId="8" fillId="0" borderId="4" xfId="8" applyNumberFormat="1" applyFont="1" applyFill="1" applyBorder="1" applyAlignment="1">
      <alignment horizontal="right"/>
    </xf>
    <xf numFmtId="3" fontId="8" fillId="0" borderId="4" xfId="5" applyNumberFormat="1" applyFont="1" applyFill="1" applyBorder="1" applyAlignment="1">
      <alignment horizontal="right"/>
    </xf>
    <xf numFmtId="4" fontId="8" fillId="0" borderId="4" xfId="5" applyNumberFormat="1" applyFont="1" applyFill="1" applyBorder="1" applyAlignment="1">
      <alignment horizontal="right"/>
    </xf>
    <xf numFmtId="169" fontId="8" fillId="0" borderId="4" xfId="5" applyNumberFormat="1" applyFont="1" applyFill="1" applyBorder="1" applyAlignment="1">
      <alignment horizontal="right"/>
    </xf>
    <xf numFmtId="0" fontId="2" fillId="0" borderId="0" xfId="5" applyFont="1" applyFill="1"/>
    <xf numFmtId="165" fontId="2" fillId="0" borderId="0" xfId="5" applyNumberFormat="1" applyFont="1" applyFill="1" applyAlignment="1">
      <alignment horizontal="right"/>
    </xf>
    <xf numFmtId="0" fontId="2" fillId="0" borderId="0" xfId="5" applyFont="1" applyFill="1" applyAlignment="1">
      <alignment horizontal="right"/>
    </xf>
    <xf numFmtId="0" fontId="2" fillId="0" borderId="0" xfId="5" applyFont="1" applyFill="1" applyBorder="1"/>
    <xf numFmtId="3" fontId="8" fillId="0" borderId="0" xfId="5" applyNumberFormat="1" applyFont="1" applyBorder="1" applyAlignment="1">
      <alignment vertical="center"/>
    </xf>
    <xf numFmtId="0" fontId="17" fillId="0" borderId="0" xfId="5" applyFont="1" applyFill="1" applyProtection="1"/>
    <xf numFmtId="0" fontId="8" fillId="0" borderId="0" xfId="5" applyFont="1" applyFill="1" applyProtection="1"/>
    <xf numFmtId="0" fontId="5" fillId="0" borderId="0" xfId="5" applyFont="1" applyFill="1" applyProtection="1"/>
    <xf numFmtId="0" fontId="12" fillId="0" borderId="1" xfId="5" applyFont="1" applyBorder="1" applyProtection="1"/>
    <xf numFmtId="0" fontId="5" fillId="0" borderId="1" xfId="5" applyFont="1" applyBorder="1" applyProtection="1"/>
    <xf numFmtId="0" fontId="5" fillId="0" borderId="0" xfId="5" applyFont="1" applyBorder="1" applyProtection="1"/>
    <xf numFmtId="0" fontId="5" fillId="0" borderId="0" xfId="5" applyFont="1" applyProtection="1"/>
    <xf numFmtId="0" fontId="9" fillId="0" borderId="3" xfId="5" applyFont="1" applyFill="1" applyBorder="1" applyProtection="1"/>
    <xf numFmtId="0" fontId="22" fillId="0" borderId="0" xfId="5" applyFont="1" applyProtection="1"/>
    <xf numFmtId="0" fontId="9" fillId="0" borderId="1" xfId="5" applyFont="1" applyFill="1" applyBorder="1" applyProtection="1"/>
    <xf numFmtId="0" fontId="18" fillId="0" borderId="0" xfId="5" applyFont="1" applyBorder="1" applyProtection="1"/>
    <xf numFmtId="0" fontId="8" fillId="0" borderId="0" xfId="5" applyFont="1" applyProtection="1"/>
    <xf numFmtId="0" fontId="9" fillId="0" borderId="1" xfId="5" applyFont="1" applyBorder="1" applyProtection="1"/>
    <xf numFmtId="0" fontId="8" fillId="0" borderId="1" xfId="5" applyFont="1" applyBorder="1" applyProtection="1"/>
    <xf numFmtId="0" fontId="12" fillId="0" borderId="2" xfId="5" applyFont="1" applyBorder="1" applyProtection="1"/>
    <xf numFmtId="0" fontId="8" fillId="0" borderId="2" xfId="5" applyFont="1" applyBorder="1" applyProtection="1"/>
    <xf numFmtId="0" fontId="13" fillId="0" borderId="2" xfId="5" applyFont="1" applyBorder="1" applyAlignment="1" applyProtection="1">
      <alignment horizontal="center"/>
    </xf>
    <xf numFmtId="0" fontId="13" fillId="0" borderId="2" xfId="5" applyFont="1" applyBorder="1" applyAlignment="1" applyProtection="1">
      <alignment horizontal="right"/>
    </xf>
    <xf numFmtId="0" fontId="8" fillId="0" borderId="3" xfId="5" applyFont="1" applyFill="1" applyBorder="1" applyAlignment="1" applyProtection="1">
      <alignment horizontal="left" vertical="top" wrapText="1"/>
    </xf>
    <xf numFmtId="0" fontId="8" fillId="0" borderId="3" xfId="5" applyFont="1" applyFill="1" applyBorder="1" applyAlignment="1" applyProtection="1">
      <alignment horizontal="center" vertical="top" wrapText="1"/>
    </xf>
    <xf numFmtId="10" fontId="8" fillId="0" borderId="3" xfId="8" applyNumberFormat="1" applyFont="1" applyBorder="1" applyAlignment="1" applyProtection="1">
      <alignment horizontal="center"/>
    </xf>
    <xf numFmtId="2" fontId="8" fillId="0" borderId="3" xfId="4" applyNumberFormat="1" applyFont="1" applyBorder="1" applyAlignment="1" applyProtection="1">
      <alignment horizontal="right"/>
    </xf>
    <xf numFmtId="0" fontId="7" fillId="0" borderId="3" xfId="5" applyFont="1" applyFill="1" applyBorder="1" applyAlignment="1" applyProtection="1">
      <alignment horizontal="left" vertical="top" wrapText="1"/>
    </xf>
    <xf numFmtId="10" fontId="8" fillId="0" borderId="0" xfId="8" applyNumberFormat="1" applyFont="1" applyAlignment="1" applyProtection="1">
      <alignment horizontal="center"/>
    </xf>
    <xf numFmtId="2" fontId="8" fillId="0" borderId="0" xfId="4" applyNumberFormat="1" applyFont="1" applyAlignment="1" applyProtection="1">
      <alignment horizontal="right"/>
    </xf>
    <xf numFmtId="10" fontId="8" fillId="0" borderId="4" xfId="8" applyNumberFormat="1" applyFont="1" applyBorder="1" applyAlignment="1" applyProtection="1">
      <alignment horizontal="center"/>
    </xf>
    <xf numFmtId="2" fontId="8" fillId="0" borderId="4" xfId="4" applyNumberFormat="1" applyFont="1" applyBorder="1" applyAlignment="1" applyProtection="1">
      <alignment horizontal="right"/>
    </xf>
    <xf numFmtId="0" fontId="7" fillId="0" borderId="0" xfId="5" applyFont="1" applyProtection="1"/>
    <xf numFmtId="10" fontId="8" fillId="0" borderId="4" xfId="5" applyNumberFormat="1" applyFont="1" applyBorder="1" applyAlignment="1" applyProtection="1">
      <alignment horizontal="center"/>
    </xf>
    <xf numFmtId="2" fontId="8" fillId="0" borderId="0" xfId="5" applyNumberFormat="1" applyFont="1" applyFill="1" applyAlignment="1">
      <alignment horizontal="right"/>
    </xf>
    <xf numFmtId="0" fontId="7" fillId="0" borderId="0" xfId="5" applyFont="1" applyAlignment="1" applyProtection="1">
      <alignment vertical="center"/>
    </xf>
    <xf numFmtId="0" fontId="8" fillId="0" borderId="0" xfId="5" applyFont="1" applyAlignment="1" applyProtection="1">
      <alignment vertical="center"/>
    </xf>
    <xf numFmtId="4" fontId="8" fillId="11" borderId="4" xfId="5" applyNumberFormat="1" applyFont="1" applyFill="1" applyBorder="1" applyAlignment="1">
      <alignment horizontal="right" vertical="center"/>
    </xf>
    <xf numFmtId="2" fontId="8" fillId="0" borderId="4" xfId="0" applyNumberFormat="1" applyFont="1" applyFill="1" applyBorder="1" applyAlignment="1">
      <alignment horizontal="right"/>
    </xf>
    <xf numFmtId="0" fontId="8" fillId="0" borderId="5" xfId="5" applyFont="1" applyFill="1" applyBorder="1" applyAlignment="1" applyProtection="1">
      <alignment horizontal="left" vertical="top" wrapText="1"/>
    </xf>
    <xf numFmtId="0" fontId="8" fillId="0" borderId="5" xfId="5" applyFont="1" applyFill="1" applyBorder="1" applyAlignment="1" applyProtection="1">
      <alignment horizontal="center" vertical="top" wrapText="1"/>
    </xf>
    <xf numFmtId="10" fontId="8" fillId="0" borderId="5" xfId="8" applyNumberFormat="1" applyFont="1" applyBorder="1" applyAlignment="1" applyProtection="1">
      <alignment horizontal="center"/>
    </xf>
    <xf numFmtId="2" fontId="8" fillId="0" borderId="5" xfId="4" applyNumberFormat="1" applyFont="1" applyBorder="1" applyAlignment="1" applyProtection="1">
      <alignment horizontal="right"/>
    </xf>
    <xf numFmtId="2" fontId="8" fillId="0" borderId="0" xfId="8" applyNumberFormat="1" applyFont="1" applyAlignment="1" applyProtection="1">
      <alignment horizontal="center"/>
    </xf>
    <xf numFmtId="2" fontId="8" fillId="0" borderId="4" xfId="5" applyNumberFormat="1" applyFont="1" applyBorder="1" applyAlignment="1">
      <alignment horizontal="right" vertical="center"/>
    </xf>
    <xf numFmtId="0" fontId="8" fillId="0" borderId="5" xfId="0" applyFont="1" applyBorder="1" applyAlignment="1">
      <alignment horizontal="right" vertical="center"/>
    </xf>
    <xf numFmtId="0" fontId="8" fillId="0" borderId="3" xfId="0" applyFont="1" applyBorder="1" applyAlignment="1">
      <alignment horizontal="right" vertical="center"/>
    </xf>
    <xf numFmtId="0" fontId="8" fillId="0" borderId="1" xfId="0" applyFont="1" applyBorder="1" applyAlignment="1">
      <alignment horizontal="right" vertical="center"/>
    </xf>
    <xf numFmtId="0" fontId="8" fillId="0" borderId="0" xfId="9" applyFont="1"/>
    <xf numFmtId="0" fontId="8" fillId="0" borderId="0" xfId="9" applyFont="1" applyAlignment="1">
      <alignment horizontal="center"/>
    </xf>
    <xf numFmtId="0" fontId="5" fillId="0" borderId="0" xfId="9" applyFont="1"/>
    <xf numFmtId="0" fontId="5" fillId="0" borderId="0" xfId="9" applyFont="1" applyAlignment="1">
      <alignment horizontal="center"/>
    </xf>
    <xf numFmtId="49" fontId="5" fillId="0" borderId="0" xfId="9" applyNumberFormat="1" applyFont="1"/>
    <xf numFmtId="0" fontId="8" fillId="0" borderId="0" xfId="9" applyFont="1" applyFill="1"/>
    <xf numFmtId="0" fontId="8" fillId="0" borderId="0" xfId="9" applyFont="1" applyFill="1" applyAlignment="1">
      <alignment horizontal="center"/>
    </xf>
    <xf numFmtId="0" fontId="10" fillId="0" borderId="1" xfId="9" applyFont="1" applyFill="1" applyBorder="1" applyAlignment="1"/>
    <xf numFmtId="0" fontId="8" fillId="0" borderId="1" xfId="9" applyFont="1" applyBorder="1" applyAlignment="1">
      <alignment horizontal="center"/>
    </xf>
    <xf numFmtId="0" fontId="8" fillId="0" borderId="1" xfId="9" applyFont="1" applyBorder="1"/>
    <xf numFmtId="49" fontId="8" fillId="0" borderId="1" xfId="9" applyNumberFormat="1" applyFont="1" applyBorder="1"/>
    <xf numFmtId="49" fontId="16" fillId="0" borderId="3" xfId="9" applyNumberFormat="1" applyFont="1" applyBorder="1"/>
    <xf numFmtId="0" fontId="16" fillId="0" borderId="3" xfId="9" applyFont="1" applyBorder="1" applyAlignment="1">
      <alignment horizontal="center"/>
    </xf>
    <xf numFmtId="0" fontId="16" fillId="0" borderId="3" xfId="9" applyFont="1" applyBorder="1"/>
    <xf numFmtId="0" fontId="16" fillId="0" borderId="3" xfId="9" applyFont="1" applyBorder="1" applyAlignment="1">
      <alignment horizontal="right"/>
    </xf>
    <xf numFmtId="10" fontId="8" fillId="0" borderId="5" xfId="10" applyNumberFormat="1" applyFont="1" applyBorder="1" applyAlignment="1">
      <alignment vertical="center"/>
    </xf>
    <xf numFmtId="0" fontId="8" fillId="0" borderId="5" xfId="9" applyFont="1" applyBorder="1" applyAlignment="1">
      <alignment vertical="center"/>
    </xf>
    <xf numFmtId="0" fontId="8" fillId="0" borderId="5" xfId="9" applyFont="1" applyBorder="1" applyAlignment="1">
      <alignment horizontal="center" vertical="center"/>
    </xf>
    <xf numFmtId="165" fontId="8" fillId="0" borderId="5" xfId="10" applyNumberFormat="1" applyFont="1" applyBorder="1" applyAlignment="1">
      <alignment horizontal="left" vertical="center"/>
    </xf>
    <xf numFmtId="0" fontId="8" fillId="0" borderId="5" xfId="9" applyFont="1" applyFill="1" applyBorder="1" applyAlignment="1">
      <alignment horizontal="right" vertical="center" wrapText="1"/>
    </xf>
    <xf numFmtId="0" fontId="8" fillId="0" borderId="5" xfId="9" applyFont="1" applyBorder="1" applyAlignment="1">
      <alignment horizontal="right" vertical="center"/>
    </xf>
    <xf numFmtId="165" fontId="8" fillId="0" borderId="5" xfId="10" applyNumberFormat="1" applyFont="1" applyBorder="1" applyAlignment="1">
      <alignment horizontal="right" vertical="center"/>
    </xf>
    <xf numFmtId="0" fontId="8" fillId="0" borderId="5" xfId="9" applyFont="1" applyFill="1" applyBorder="1" applyAlignment="1">
      <alignment horizontal="right" wrapText="1"/>
    </xf>
    <xf numFmtId="165" fontId="8" fillId="0" borderId="5" xfId="10" applyNumberFormat="1" applyFont="1" applyBorder="1" applyAlignment="1">
      <alignment vertical="center"/>
    </xf>
    <xf numFmtId="0" fontId="8" fillId="0" borderId="0" xfId="9" applyFont="1" applyBorder="1"/>
    <xf numFmtId="0" fontId="8" fillId="0" borderId="4" xfId="9" applyFont="1" applyBorder="1" applyAlignment="1">
      <alignment horizontal="right" vertical="center"/>
    </xf>
    <xf numFmtId="0" fontId="8" fillId="0" borderId="0" xfId="9" applyFont="1" applyBorder="1" applyAlignment="1">
      <alignment horizontal="right" vertical="center"/>
    </xf>
    <xf numFmtId="165" fontId="8" fillId="0" borderId="7" xfId="10" applyNumberFormat="1" applyFont="1" applyBorder="1" applyAlignment="1">
      <alignment horizontal="right" vertical="center"/>
    </xf>
    <xf numFmtId="0" fontId="8" fillId="0" borderId="7" xfId="9" applyFont="1" applyBorder="1" applyAlignment="1">
      <alignment horizontal="center" vertical="center"/>
    </xf>
    <xf numFmtId="165" fontId="8" fillId="0" borderId="7" xfId="10" applyNumberFormat="1" applyFont="1" applyBorder="1" applyAlignment="1">
      <alignment horizontal="left" vertical="center"/>
    </xf>
    <xf numFmtId="0" fontId="8" fillId="0" borderId="7" xfId="9" applyFont="1" applyFill="1" applyBorder="1" applyAlignment="1">
      <alignment horizontal="right" vertical="center" wrapText="1"/>
    </xf>
    <xf numFmtId="0" fontId="8" fillId="0" borderId="7" xfId="9" applyFont="1" applyBorder="1" applyAlignment="1">
      <alignment horizontal="right" vertical="center"/>
    </xf>
    <xf numFmtId="165" fontId="8" fillId="0" borderId="7" xfId="9" applyNumberFormat="1" applyFont="1" applyBorder="1" applyAlignment="1">
      <alignment horizontal="left" vertical="center"/>
    </xf>
    <xf numFmtId="0" fontId="8" fillId="0" borderId="7" xfId="9" applyFont="1" applyFill="1" applyBorder="1" applyAlignment="1">
      <alignment horizontal="right" wrapText="1"/>
    </xf>
    <xf numFmtId="0" fontId="16" fillId="0" borderId="4" xfId="9" applyFont="1" applyBorder="1" applyAlignment="1">
      <alignment horizontal="right"/>
    </xf>
    <xf numFmtId="10" fontId="8" fillId="0" borderId="5" xfId="10" applyNumberFormat="1" applyFont="1" applyBorder="1" applyAlignment="1">
      <alignment horizontal="right" vertical="center"/>
    </xf>
    <xf numFmtId="0" fontId="8" fillId="0" borderId="0" xfId="9" applyFont="1" applyAlignment="1">
      <alignment horizontal="right"/>
    </xf>
    <xf numFmtId="165" fontId="8" fillId="0" borderId="4" xfId="10" applyNumberFormat="1" applyFont="1" applyBorder="1" applyAlignment="1">
      <alignment horizontal="right"/>
    </xf>
    <xf numFmtId="0" fontId="8" fillId="0" borderId="4" xfId="9" applyFont="1" applyBorder="1" applyAlignment="1">
      <alignment horizontal="center"/>
    </xf>
    <xf numFmtId="165" fontId="8" fillId="0" borderId="4" xfId="10" applyNumberFormat="1" applyFont="1" applyBorder="1" applyAlignment="1">
      <alignment horizontal="left"/>
    </xf>
    <xf numFmtId="0" fontId="8" fillId="0" borderId="4" xfId="9" applyFont="1" applyFill="1" applyBorder="1" applyAlignment="1">
      <alignment horizontal="right" wrapText="1"/>
    </xf>
    <xf numFmtId="0" fontId="8" fillId="0" borderId="4" xfId="9" applyFont="1" applyBorder="1" applyAlignment="1">
      <alignment horizontal="right"/>
    </xf>
    <xf numFmtId="165" fontId="8" fillId="0" borderId="5" xfId="10" applyNumberFormat="1" applyFont="1" applyBorder="1" applyAlignment="1">
      <alignment horizontal="right"/>
    </xf>
    <xf numFmtId="0" fontId="8" fillId="0" borderId="5" xfId="9" applyFont="1" applyBorder="1" applyAlignment="1">
      <alignment horizontal="center"/>
    </xf>
    <xf numFmtId="165" fontId="8" fillId="0" borderId="5" xfId="10" applyNumberFormat="1" applyFont="1" applyBorder="1" applyAlignment="1">
      <alignment horizontal="left"/>
    </xf>
    <xf numFmtId="165" fontId="8" fillId="0" borderId="3" xfId="10" applyNumberFormat="1" applyFont="1" applyBorder="1" applyAlignment="1">
      <alignment horizontal="right"/>
    </xf>
    <xf numFmtId="0" fontId="8" fillId="0" borderId="3" xfId="9" applyFont="1" applyBorder="1" applyAlignment="1">
      <alignment horizontal="center"/>
    </xf>
    <xf numFmtId="165" fontId="8" fillId="0" borderId="3" xfId="10" applyNumberFormat="1" applyFont="1" applyBorder="1" applyAlignment="1">
      <alignment horizontal="left"/>
    </xf>
    <xf numFmtId="0" fontId="8" fillId="0" borderId="3" xfId="9" applyFont="1" applyFill="1" applyBorder="1" applyAlignment="1">
      <alignment horizontal="right" wrapText="1"/>
    </xf>
    <xf numFmtId="165" fontId="8" fillId="0" borderId="0" xfId="10" applyNumberFormat="1" applyFont="1" applyBorder="1" applyAlignment="1">
      <alignment horizontal="right"/>
    </xf>
    <xf numFmtId="0" fontId="8" fillId="0" borderId="0" xfId="9" applyFont="1" applyBorder="1" applyAlignment="1">
      <alignment horizontal="center"/>
    </xf>
    <xf numFmtId="165" fontId="8" fillId="0" borderId="0" xfId="10" applyNumberFormat="1" applyFont="1" applyBorder="1" applyAlignment="1">
      <alignment horizontal="left"/>
    </xf>
    <xf numFmtId="0" fontId="8" fillId="0" borderId="5" xfId="9" applyFont="1" applyBorder="1" applyAlignment="1">
      <alignment horizontal="right"/>
    </xf>
    <xf numFmtId="165" fontId="8" fillId="0" borderId="3" xfId="10" applyNumberFormat="1" applyFont="1" applyFill="1" applyBorder="1" applyAlignment="1">
      <alignment horizontal="right"/>
    </xf>
    <xf numFmtId="0" fontId="8" fillId="0" borderId="3" xfId="9" applyFont="1" applyFill="1" applyBorder="1" applyAlignment="1">
      <alignment horizontal="center"/>
    </xf>
    <xf numFmtId="165" fontId="8" fillId="0" borderId="3" xfId="10" applyNumberFormat="1" applyFont="1" applyFill="1" applyBorder="1" applyAlignment="1">
      <alignment horizontal="left"/>
    </xf>
    <xf numFmtId="165" fontId="8" fillId="0" borderId="0" xfId="10" applyNumberFormat="1" applyFont="1" applyFill="1" applyBorder="1" applyAlignment="1">
      <alignment horizontal="right"/>
    </xf>
    <xf numFmtId="0" fontId="8" fillId="0" borderId="0" xfId="9" applyFont="1" applyFill="1" applyBorder="1" applyAlignment="1">
      <alignment horizontal="center"/>
    </xf>
    <xf numFmtId="165" fontId="8" fillId="0" borderId="0" xfId="10" applyNumberFormat="1" applyFont="1" applyFill="1" applyBorder="1" applyAlignment="1">
      <alignment horizontal="left"/>
    </xf>
    <xf numFmtId="0" fontId="8" fillId="0" borderId="3" xfId="9" applyFont="1" applyBorder="1" applyAlignment="1">
      <alignment horizontal="right" vertical="center"/>
    </xf>
    <xf numFmtId="165" fontId="8" fillId="0" borderId="7" xfId="9" applyNumberFormat="1" applyFont="1" applyBorder="1" applyAlignment="1">
      <alignment vertical="center"/>
    </xf>
    <xf numFmtId="0" fontId="8" fillId="0" borderId="7" xfId="9" applyFont="1" applyBorder="1" applyAlignment="1">
      <alignment vertical="center"/>
    </xf>
    <xf numFmtId="0" fontId="8" fillId="0" borderId="7" xfId="9" applyFont="1" applyBorder="1" applyAlignment="1">
      <alignment horizontal="right" vertical="center" wrapText="1"/>
    </xf>
    <xf numFmtId="0" fontId="8" fillId="0" borderId="1" xfId="9" applyFont="1" applyFill="1" applyBorder="1" applyAlignment="1">
      <alignment horizontal="right" wrapText="1"/>
    </xf>
    <xf numFmtId="3" fontId="8" fillId="0" borderId="4" xfId="11" applyNumberFormat="1" applyFont="1" applyBorder="1" applyAlignment="1">
      <alignment horizontal="left"/>
    </xf>
    <xf numFmtId="3" fontId="8" fillId="0" borderId="4" xfId="11" applyNumberFormat="1" applyFont="1" applyBorder="1" applyAlignment="1">
      <alignment horizontal="right"/>
    </xf>
    <xf numFmtId="3" fontId="8" fillId="0" borderId="7" xfId="11" applyNumberFormat="1" applyFont="1" applyBorder="1" applyAlignment="1">
      <alignment horizontal="right" vertical="center"/>
    </xf>
    <xf numFmtId="10" fontId="8" fillId="0" borderId="7" xfId="10" applyNumberFormat="1" applyFont="1" applyBorder="1" applyAlignment="1">
      <alignment horizontal="left" vertical="center"/>
    </xf>
    <xf numFmtId="165" fontId="8" fillId="0" borderId="1" xfId="10" applyNumberFormat="1" applyFont="1" applyBorder="1" applyAlignment="1">
      <alignment horizontal="left"/>
    </xf>
    <xf numFmtId="10" fontId="8" fillId="0" borderId="4" xfId="10" applyNumberFormat="1" applyFont="1" applyBorder="1" applyAlignment="1">
      <alignment horizontal="right"/>
    </xf>
    <xf numFmtId="165" fontId="8" fillId="0" borderId="5" xfId="10" applyNumberFormat="1" applyFont="1" applyBorder="1" applyAlignment="1"/>
    <xf numFmtId="165" fontId="8" fillId="0" borderId="3" xfId="10" applyNumberFormat="1" applyFont="1" applyBorder="1" applyAlignment="1"/>
    <xf numFmtId="165" fontId="8" fillId="0" borderId="4" xfId="10" applyNumberFormat="1" applyFont="1" applyBorder="1" applyAlignment="1"/>
    <xf numFmtId="165" fontId="8" fillId="0" borderId="7" xfId="10" applyNumberFormat="1" applyFont="1" applyBorder="1" applyAlignment="1"/>
    <xf numFmtId="10" fontId="8" fillId="0" borderId="7" xfId="10" applyNumberFormat="1" applyFont="1" applyBorder="1" applyAlignment="1">
      <alignment horizontal="left"/>
    </xf>
    <xf numFmtId="165" fontId="8" fillId="0" borderId="7" xfId="10" applyNumberFormat="1" applyFont="1" applyBorder="1" applyAlignment="1">
      <alignment horizontal="right"/>
    </xf>
    <xf numFmtId="165" fontId="8" fillId="0" borderId="4" xfId="10" applyNumberFormat="1" applyFont="1" applyBorder="1" applyAlignment="1">
      <alignment horizontal="right" vertical="center"/>
    </xf>
    <xf numFmtId="0" fontId="8" fillId="0" borderId="4" xfId="9" applyFont="1" applyBorder="1" applyAlignment="1">
      <alignment horizontal="center" vertical="center"/>
    </xf>
    <xf numFmtId="165" fontId="8" fillId="0" borderId="4" xfId="10" applyNumberFormat="1" applyFont="1" applyBorder="1" applyAlignment="1">
      <alignment horizontal="left" vertical="center"/>
    </xf>
    <xf numFmtId="165" fontId="8" fillId="0" borderId="4" xfId="9" applyNumberFormat="1" applyFont="1" applyBorder="1" applyAlignment="1">
      <alignment vertical="center"/>
    </xf>
    <xf numFmtId="0" fontId="8" fillId="0" borderId="4" xfId="9" applyFont="1" applyBorder="1" applyAlignment="1">
      <alignment vertical="center"/>
    </xf>
    <xf numFmtId="0" fontId="8" fillId="0" borderId="4" xfId="9" applyFont="1" applyFill="1" applyBorder="1" applyAlignment="1">
      <alignment horizontal="right" vertical="center" wrapText="1"/>
    </xf>
    <xf numFmtId="0" fontId="4" fillId="0" borderId="0" xfId="0" applyFont="1" applyAlignment="1">
      <alignment horizontal="left"/>
    </xf>
    <xf numFmtId="0" fontId="5" fillId="0" borderId="0" xfId="0" applyFont="1" applyAlignment="1">
      <alignment horizontal="justify" wrapText="1"/>
    </xf>
    <xf numFmtId="0" fontId="8" fillId="2" borderId="7" xfId="0" applyFont="1" applyFill="1" applyBorder="1" applyAlignment="1" applyProtection="1">
      <alignment horizontal="left"/>
      <protection locked="0"/>
    </xf>
    <xf numFmtId="0" fontId="4" fillId="0" borderId="0" xfId="0" applyFont="1" applyFill="1" applyBorder="1" applyAlignment="1" applyProtection="1">
      <alignment horizontal="left"/>
    </xf>
    <xf numFmtId="0" fontId="5" fillId="11" borderId="0" xfId="0" applyFont="1" applyFill="1" applyBorder="1" applyAlignment="1" applyProtection="1">
      <alignment horizontal="left" wrapText="1"/>
    </xf>
    <xf numFmtId="0" fontId="5" fillId="0" borderId="0" xfId="0" applyFont="1" applyFill="1" applyBorder="1" applyAlignment="1" applyProtection="1">
      <alignment horizontal="left" wrapText="1"/>
    </xf>
    <xf numFmtId="0" fontId="8" fillId="0" borderId="4" xfId="0" applyFont="1" applyFill="1" applyBorder="1" applyAlignment="1" applyProtection="1">
      <alignment horizontal="left"/>
    </xf>
    <xf numFmtId="0" fontId="23" fillId="2" borderId="7" xfId="1" applyFont="1" applyFill="1" applyBorder="1" applyAlignment="1" applyProtection="1">
      <alignment horizontal="left"/>
      <protection locked="0"/>
    </xf>
    <xf numFmtId="0" fontId="22" fillId="2" borderId="2" xfId="0" applyFont="1" applyFill="1" applyBorder="1" applyAlignment="1" applyProtection="1">
      <alignment horizontal="left" vertical="center" wrapText="1"/>
      <protection locked="0"/>
    </xf>
    <xf numFmtId="0" fontId="0" fillId="0" borderId="2" xfId="0" applyBorder="1" applyAlignment="1">
      <alignment horizontal="left" vertical="center" wrapText="1"/>
    </xf>
    <xf numFmtId="0" fontId="22" fillId="2" borderId="2" xfId="0" applyFont="1" applyFill="1" applyBorder="1" applyAlignment="1" applyProtection="1">
      <alignment horizontal="left" vertical="center" wrapText="1"/>
    </xf>
    <xf numFmtId="0" fontId="22" fillId="2" borderId="7" xfId="0" applyFont="1" applyFill="1" applyBorder="1" applyAlignment="1" applyProtection="1">
      <alignment horizontal="left" vertical="center" wrapText="1"/>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0" xfId="0" applyFont="1" applyBorder="1" applyAlignment="1">
      <alignment horizontal="left" vertical="center" wrapText="1"/>
    </xf>
    <xf numFmtId="0" fontId="5" fillId="0" borderId="1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8" fillId="0" borderId="5" xfId="9" applyFont="1" applyBorder="1" applyAlignment="1">
      <alignment horizontal="right" vertical="center"/>
    </xf>
    <xf numFmtId="0" fontId="8" fillId="0" borderId="3" xfId="9" applyFont="1" applyBorder="1" applyAlignment="1">
      <alignment horizontal="right" vertical="center"/>
    </xf>
    <xf numFmtId="165" fontId="8" fillId="0" borderId="5" xfId="10" applyNumberFormat="1" applyFont="1" applyBorder="1" applyAlignment="1">
      <alignment horizontal="right" vertical="center"/>
    </xf>
    <xf numFmtId="165" fontId="8" fillId="0" borderId="3" xfId="10" applyNumberFormat="1" applyFont="1" applyBorder="1" applyAlignment="1">
      <alignment horizontal="right" vertical="center"/>
    </xf>
    <xf numFmtId="0" fontId="8" fillId="0" borderId="5" xfId="9" applyFont="1" applyBorder="1" applyAlignment="1">
      <alignment horizontal="center" vertical="center"/>
    </xf>
    <xf numFmtId="0" fontId="8" fillId="0" borderId="3" xfId="9" applyFont="1" applyBorder="1" applyAlignment="1">
      <alignment horizontal="center" vertical="center"/>
    </xf>
    <xf numFmtId="165" fontId="8" fillId="0" borderId="5" xfId="10" applyNumberFormat="1" applyFont="1" applyBorder="1" applyAlignment="1">
      <alignment horizontal="left" vertical="center"/>
    </xf>
    <xf numFmtId="165" fontId="8" fillId="0" borderId="3" xfId="10" applyNumberFormat="1" applyFont="1" applyBorder="1" applyAlignment="1">
      <alignment horizontal="left" vertical="center"/>
    </xf>
    <xf numFmtId="0" fontId="8" fillId="0" borderId="5" xfId="9" applyFont="1" applyFill="1" applyBorder="1" applyAlignment="1">
      <alignment horizontal="right" vertical="center" wrapText="1"/>
    </xf>
    <xf numFmtId="0" fontId="8" fillId="0" borderId="3" xfId="9" applyFont="1" applyFill="1" applyBorder="1" applyAlignment="1">
      <alignment horizontal="right" vertical="center" wrapText="1"/>
    </xf>
    <xf numFmtId="0" fontId="8" fillId="0" borderId="5" xfId="9" applyFont="1" applyFill="1" applyBorder="1" applyAlignment="1">
      <alignment horizontal="right" wrapText="1"/>
    </xf>
    <xf numFmtId="0" fontId="8" fillId="0" borderId="3" xfId="9" applyFont="1" applyFill="1" applyBorder="1" applyAlignment="1">
      <alignment horizontal="right" wrapText="1"/>
    </xf>
    <xf numFmtId="0" fontId="8" fillId="0" borderId="5" xfId="0" applyFont="1" applyBorder="1" applyAlignment="1">
      <alignment horizontal="right" vertical="center" wrapText="1"/>
    </xf>
    <xf numFmtId="0" fontId="8" fillId="0" borderId="3" xfId="0" applyFont="1" applyBorder="1" applyAlignment="1">
      <alignment horizontal="right" vertical="center"/>
    </xf>
    <xf numFmtId="0" fontId="8" fillId="0" borderId="5" xfId="0" applyFont="1" applyBorder="1" applyAlignment="1">
      <alignment horizontal="right" vertical="center"/>
    </xf>
    <xf numFmtId="0" fontId="8" fillId="0" borderId="1" xfId="0" applyFont="1" applyBorder="1" applyAlignment="1">
      <alignment horizontal="right" vertical="center"/>
    </xf>
    <xf numFmtId="0" fontId="8" fillId="0" borderId="3" xfId="0" applyFont="1" applyBorder="1" applyAlignment="1">
      <alignment horizontal="right" vertical="center" wrapText="1"/>
    </xf>
    <xf numFmtId="0" fontId="22" fillId="2" borderId="2" xfId="0" applyFont="1" applyFill="1" applyBorder="1" applyAlignment="1" applyProtection="1">
      <alignment horizontal="left"/>
    </xf>
    <xf numFmtId="0" fontId="22" fillId="2" borderId="7" xfId="0" applyFont="1" applyFill="1" applyBorder="1" applyAlignment="1" applyProtection="1">
      <alignment horizontal="left"/>
    </xf>
    <xf numFmtId="0" fontId="1" fillId="0" borderId="3" xfId="9" applyBorder="1" applyAlignment="1">
      <alignment horizontal="right" vertical="center"/>
    </xf>
    <xf numFmtId="3" fontId="8" fillId="0" borderId="5" xfId="11" applyNumberFormat="1" applyFont="1" applyBorder="1" applyAlignment="1">
      <alignment horizontal="right" vertical="center"/>
    </xf>
    <xf numFmtId="3" fontId="8" fillId="0" borderId="5" xfId="11" applyNumberFormat="1" applyFont="1" applyBorder="1" applyAlignment="1">
      <alignment horizontal="left" vertical="center"/>
    </xf>
    <xf numFmtId="0" fontId="1" fillId="0" borderId="3" xfId="9" applyBorder="1" applyAlignment="1">
      <alignment horizontal="left" vertical="center"/>
    </xf>
    <xf numFmtId="0" fontId="1" fillId="0" borderId="3" xfId="9" applyBorder="1" applyAlignment="1">
      <alignment horizontal="right" wrapText="1"/>
    </xf>
    <xf numFmtId="3" fontId="8" fillId="0" borderId="3" xfId="11" applyNumberFormat="1" applyFont="1" applyBorder="1" applyAlignment="1">
      <alignment horizontal="right" vertical="center"/>
    </xf>
    <xf numFmtId="3" fontId="8" fillId="0" borderId="3" xfId="11" applyNumberFormat="1" applyFont="1" applyBorder="1" applyAlignment="1">
      <alignment horizontal="left" vertical="center"/>
    </xf>
    <xf numFmtId="165" fontId="8" fillId="0" borderId="5" xfId="10" applyNumberFormat="1" applyFont="1" applyFill="1" applyBorder="1" applyAlignment="1">
      <alignment horizontal="right" vertical="center"/>
    </xf>
    <xf numFmtId="165" fontId="8" fillId="0" borderId="1" xfId="10" applyNumberFormat="1" applyFont="1" applyFill="1" applyBorder="1" applyAlignment="1">
      <alignment horizontal="right" vertical="center"/>
    </xf>
    <xf numFmtId="0" fontId="8" fillId="0" borderId="5" xfId="9" applyFont="1" applyFill="1" applyBorder="1" applyAlignment="1">
      <alignment horizontal="center" vertical="center"/>
    </xf>
    <xf numFmtId="0" fontId="8" fillId="0" borderId="1" xfId="9" applyFont="1" applyFill="1" applyBorder="1" applyAlignment="1">
      <alignment horizontal="center" vertical="center"/>
    </xf>
    <xf numFmtId="165" fontId="8" fillId="0" borderId="5" xfId="9" applyNumberFormat="1" applyFont="1" applyFill="1" applyBorder="1" applyAlignment="1">
      <alignment vertical="center"/>
    </xf>
    <xf numFmtId="165" fontId="8" fillId="0" borderId="1" xfId="9" applyNumberFormat="1" applyFont="1" applyFill="1" applyBorder="1" applyAlignment="1">
      <alignment vertical="center"/>
    </xf>
    <xf numFmtId="0" fontId="8" fillId="0" borderId="1" xfId="9" applyFont="1" applyBorder="1" applyAlignment="1">
      <alignment horizontal="right" vertical="center"/>
    </xf>
    <xf numFmtId="0" fontId="1" fillId="0" borderId="3" xfId="9" applyFill="1" applyBorder="1" applyAlignment="1">
      <alignment horizontal="right" wrapText="1"/>
    </xf>
    <xf numFmtId="0" fontId="1" fillId="0" borderId="3" xfId="9" applyBorder="1" applyAlignment="1">
      <alignment horizontal="right"/>
    </xf>
    <xf numFmtId="0" fontId="4" fillId="0" borderId="0" xfId="9" applyFont="1" applyAlignment="1">
      <alignment horizontal="left"/>
    </xf>
    <xf numFmtId="0" fontId="22" fillId="2" borderId="2" xfId="5" applyFont="1" applyFill="1" applyBorder="1" applyAlignment="1" applyProtection="1">
      <alignment horizontal="left"/>
    </xf>
    <xf numFmtId="0" fontId="22" fillId="2" borderId="7" xfId="5" applyFont="1" applyFill="1" applyBorder="1" applyAlignment="1" applyProtection="1">
      <alignment horizontal="left"/>
    </xf>
    <xf numFmtId="0" fontId="4" fillId="0" borderId="0" xfId="5" applyNumberFormat="1" applyFont="1" applyFill="1" applyBorder="1" applyAlignment="1">
      <alignment vertical="center"/>
    </xf>
  </cellXfs>
  <cellStyles count="12">
    <cellStyle name="Lien hypertexte" xfId="1" builtinId="8"/>
    <cellStyle name="Milliers" xfId="2" builtinId="3"/>
    <cellStyle name="Milliers 2" xfId="3"/>
    <cellStyle name="Milliers 2 2" xfId="4"/>
    <cellStyle name="Milliers 2 2 2" xfId="11"/>
    <cellStyle name="Normal" xfId="0" builtinId="0"/>
    <cellStyle name="Normal 2" xfId="5"/>
    <cellStyle name="Normal 2 2" xfId="9"/>
    <cellStyle name="Pourcentage" xfId="6" builtinId="5"/>
    <cellStyle name="Pourcentage 2" xfId="7"/>
    <cellStyle name="Pourcentage 2 2" xfId="8"/>
    <cellStyle name="Pourcentage 2 2 2" xfId="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Tahoma"/>
                <a:ea typeface="Tahoma"/>
                <a:cs typeface="Tahoma"/>
              </a:defRPr>
            </a:pPr>
            <a:r>
              <a:rPr lang="fr-CH"/>
              <a:t>Haushaltsgleichgewicht</a:t>
            </a:r>
          </a:p>
        </c:rich>
      </c:tx>
      <c:layout>
        <c:manualLayout>
          <c:xMode val="edge"/>
          <c:yMode val="edge"/>
          <c:x val="0.32692335599688266"/>
          <c:y val="2.8625877018291002E-2"/>
        </c:manualLayout>
      </c:layout>
      <c:overlay val="0"/>
      <c:spPr>
        <a:noFill/>
        <a:ln w="25400">
          <a:noFill/>
        </a:ln>
      </c:spPr>
    </c:title>
    <c:autoTitleDeleted val="0"/>
    <c:plotArea>
      <c:layout>
        <c:manualLayout>
          <c:layoutTarget val="inner"/>
          <c:xMode val="edge"/>
          <c:yMode val="edge"/>
          <c:x val="0.32751699318175415"/>
          <c:y val="0.35305343511450382"/>
          <c:w val="0.34362438628905351"/>
          <c:h val="0.48854961832061067"/>
        </c:manualLayout>
      </c:layout>
      <c:radarChart>
        <c:radarStyle val="marker"/>
        <c:varyColors val="0"/>
        <c:ser>
          <c:idx val="0"/>
          <c:order val="0"/>
          <c:tx>
            <c:v>Valeurs des incateurs</c:v>
          </c:tx>
          <c:spPr>
            <a:ln w="38100">
              <a:solidFill>
                <a:srgbClr val="FF0000"/>
              </a:solidFill>
              <a:prstDash val="solid"/>
            </a:ln>
          </c:spPr>
          <c:marker>
            <c:symbol val="circle"/>
            <c:size val="3"/>
            <c:spPr>
              <a:solidFill>
                <a:srgbClr val="000080"/>
              </a:solidFill>
              <a:ln>
                <a:solidFill>
                  <a:srgbClr val="000080"/>
                </a:solidFill>
                <a:prstDash val="solid"/>
              </a:ln>
            </c:spPr>
          </c:marker>
          <c:cat>
            <c:strRef>
              <c:f>'Kennzahlentabelle IDHEAP'!$AQ$9:$AQ$12</c:f>
              <c:strCache>
                <c:ptCount val="4"/>
                <c:pt idx="0">
                  <c:v>Deckung des Aufwands (K1)</c:v>
                </c:pt>
                <c:pt idx="1">
                  <c:v>Selbstfinanzierung der Nettoinvestitionen (K2)</c:v>
                </c:pt>
                <c:pt idx="2">
                  <c:v>Zusätzliche Nettoverpflichtungen (K3)</c:v>
                </c:pt>
                <c:pt idx="3">
                  <c:v>Nettozinsbelastung im Verhältnis der Steuereinnahmen (K4)</c:v>
                </c:pt>
              </c:strCache>
            </c:strRef>
          </c:cat>
          <c:val>
            <c:numRef>
              <c:f>'Kennzahlentabelle IDHEAP'!$D$9:$D$12</c:f>
              <c:numCache>
                <c:formatCode>0.00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C38E-4956-8BCC-F371F9BCFF53}"/>
            </c:ext>
          </c:extLst>
        </c:ser>
        <c:ser>
          <c:idx val="1"/>
          <c:order val="1"/>
          <c:tx>
            <c:v>Valeurs moyennes des indicateurs</c:v>
          </c:tx>
          <c:spPr>
            <a:ln w="12700">
              <a:solidFill>
                <a:srgbClr val="000080"/>
              </a:solidFill>
              <a:prstDash val="sysDash"/>
            </a:ln>
          </c:spPr>
          <c:marker>
            <c:symbol val="none"/>
          </c:marker>
          <c:cat>
            <c:strRef>
              <c:f>'Kennzahlentabelle IDHEAP'!$AQ$9:$AQ$12</c:f>
              <c:strCache>
                <c:ptCount val="4"/>
                <c:pt idx="0">
                  <c:v>Deckung des Aufwands (K1)</c:v>
                </c:pt>
                <c:pt idx="1">
                  <c:v>Selbstfinanzierung der Nettoinvestitionen (K2)</c:v>
                </c:pt>
                <c:pt idx="2">
                  <c:v>Zusätzliche Nettoverpflichtungen (K3)</c:v>
                </c:pt>
                <c:pt idx="3">
                  <c:v>Nettozinsbelastung im Verhältnis der Steuereinnahmen (K4)</c:v>
                </c:pt>
              </c:strCache>
            </c:strRef>
          </c:cat>
          <c:val>
            <c:numRef>
              <c:f>'Kennzahlentabelle IDHEAP'!$AR$9:$AR$12</c:f>
              <c:numCache>
                <c:formatCode>General</c:formatCode>
                <c:ptCount val="4"/>
                <c:pt idx="0">
                  <c:v>4</c:v>
                </c:pt>
                <c:pt idx="1">
                  <c:v>4</c:v>
                </c:pt>
                <c:pt idx="2">
                  <c:v>4</c:v>
                </c:pt>
                <c:pt idx="3">
                  <c:v>4</c:v>
                </c:pt>
              </c:numCache>
            </c:numRef>
          </c:val>
          <c:extLst xmlns:c16r2="http://schemas.microsoft.com/office/drawing/2015/06/chart">
            <c:ext xmlns:c16="http://schemas.microsoft.com/office/drawing/2014/chart" uri="{C3380CC4-5D6E-409C-BE32-E72D297353CC}">
              <c16:uniqueId val="{00000001-C38E-4956-8BCC-F371F9BCFF53}"/>
            </c:ext>
          </c:extLst>
        </c:ser>
        <c:ser>
          <c:idx val="2"/>
          <c:order val="2"/>
          <c:tx>
            <c:v>max</c:v>
          </c:tx>
          <c:spPr>
            <a:ln w="12700">
              <a:solidFill>
                <a:srgbClr val="000080"/>
              </a:solidFill>
              <a:prstDash val="sysDash"/>
            </a:ln>
          </c:spPr>
          <c:marker>
            <c:symbol val="none"/>
          </c:marker>
          <c:cat>
            <c:strRef>
              <c:f>'Kennzahlentabelle IDHEAP'!$AQ$9:$AQ$12</c:f>
              <c:strCache>
                <c:ptCount val="4"/>
                <c:pt idx="0">
                  <c:v>Deckung des Aufwands (K1)</c:v>
                </c:pt>
                <c:pt idx="1">
                  <c:v>Selbstfinanzierung der Nettoinvestitionen (K2)</c:v>
                </c:pt>
                <c:pt idx="2">
                  <c:v>Zusätzliche Nettoverpflichtungen (K3)</c:v>
                </c:pt>
                <c:pt idx="3">
                  <c:v>Nettozinsbelastung im Verhältnis der Steuereinnahmen (K4)</c:v>
                </c:pt>
              </c:strCache>
            </c:strRef>
          </c:cat>
          <c:val>
            <c:numRef>
              <c:f>'Kennzahlentabelle IDHEAP'!$AS$9:$AS$12</c:f>
              <c:numCache>
                <c:formatCode>General</c:formatCode>
                <c:ptCount val="4"/>
                <c:pt idx="0">
                  <c:v>6</c:v>
                </c:pt>
                <c:pt idx="1">
                  <c:v>6</c:v>
                </c:pt>
                <c:pt idx="2">
                  <c:v>6</c:v>
                </c:pt>
                <c:pt idx="3">
                  <c:v>6</c:v>
                </c:pt>
              </c:numCache>
            </c:numRef>
          </c:val>
          <c:extLst xmlns:c16r2="http://schemas.microsoft.com/office/drawing/2015/06/chart">
            <c:ext xmlns:c16="http://schemas.microsoft.com/office/drawing/2014/chart" uri="{C3380CC4-5D6E-409C-BE32-E72D297353CC}">
              <c16:uniqueId val="{00000002-C38E-4956-8BCC-F371F9BCFF53}"/>
            </c:ext>
          </c:extLst>
        </c:ser>
        <c:dLbls>
          <c:showLegendKey val="0"/>
          <c:showVal val="0"/>
          <c:showCatName val="0"/>
          <c:showSerName val="0"/>
          <c:showPercent val="0"/>
          <c:showBubbleSize val="0"/>
        </c:dLbls>
        <c:axId val="345797568"/>
        <c:axId val="345799136"/>
      </c:radarChart>
      <c:catAx>
        <c:axId val="345797568"/>
        <c:scaling>
          <c:orientation val="minMax"/>
        </c:scaling>
        <c:delete val="0"/>
        <c:axPos val="b"/>
        <c:majorGridlines>
          <c:spPr>
            <a:ln w="12700">
              <a:solidFill>
                <a:srgbClr val="000000"/>
              </a:solidFill>
              <a:prstDash val="solid"/>
            </a:ln>
          </c:spPr>
        </c:majorGridlines>
        <c:numFmt formatCode="@" sourceLinked="0"/>
        <c:majorTickMark val="out"/>
        <c:minorTickMark val="none"/>
        <c:tickLblPos val="nextTo"/>
        <c:txPr>
          <a:bodyPr rot="0" vert="horz"/>
          <a:lstStyle/>
          <a:p>
            <a:pPr>
              <a:defRPr sz="1200" b="0" i="0" u="none" strike="noStrike" baseline="0">
                <a:solidFill>
                  <a:srgbClr val="000000"/>
                </a:solidFill>
                <a:latin typeface="Tahoma"/>
                <a:ea typeface="Tahoma"/>
                <a:cs typeface="Tahoma"/>
              </a:defRPr>
            </a:pPr>
            <a:endParaRPr lang="fr-FR"/>
          </a:p>
        </c:txPr>
        <c:crossAx val="345799136"/>
        <c:crosses val="autoZero"/>
        <c:auto val="0"/>
        <c:lblAlgn val="ctr"/>
        <c:lblOffset val="100"/>
        <c:noMultiLvlLbl val="0"/>
      </c:catAx>
      <c:valAx>
        <c:axId val="345799136"/>
        <c:scaling>
          <c:orientation val="minMax"/>
        </c:scaling>
        <c:delete val="0"/>
        <c:axPos val="l"/>
        <c:numFmt formatCode="0.00" sourceLinked="1"/>
        <c:majorTickMark val="cross"/>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Tahoma"/>
                <a:ea typeface="Tahoma"/>
                <a:cs typeface="Tahoma"/>
              </a:defRPr>
            </a:pPr>
            <a:endParaRPr lang="fr-FR"/>
          </a:p>
        </c:txPr>
        <c:crossAx val="345797568"/>
        <c:crosses val="autoZero"/>
        <c:crossBetween val="between"/>
        <c:majorUnit val="1"/>
        <c:minorUnit val="1"/>
      </c:valAx>
      <c:spPr>
        <a:noFill/>
        <a:ln w="25400">
          <a:noFill/>
        </a:ln>
      </c:spPr>
    </c:plotArea>
    <c:plotVisOnly val="1"/>
    <c:dispBlanksAs val="gap"/>
    <c:showDLblsOverMax val="0"/>
  </c:chart>
  <c:spPr>
    <a:solidFill>
      <a:srgbClr val="FFFFFF"/>
    </a:solidFill>
    <a:ln w="9525">
      <a:noFill/>
    </a:ln>
  </c:spPr>
  <c:txPr>
    <a:bodyPr/>
    <a:lstStyle/>
    <a:p>
      <a:pPr>
        <a:defRPr sz="17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Tahoma"/>
                <a:ea typeface="Tahoma"/>
                <a:cs typeface="Tahoma"/>
              </a:defRPr>
            </a:pPr>
            <a:r>
              <a:rPr lang="fr-CH"/>
              <a:t>Qualität der Haushaltführung</a:t>
            </a:r>
          </a:p>
        </c:rich>
      </c:tx>
      <c:layout>
        <c:manualLayout>
          <c:xMode val="edge"/>
          <c:yMode val="edge"/>
          <c:x val="0.28811527075739574"/>
          <c:y val="2.8790768820129556E-2"/>
        </c:manualLayout>
      </c:layout>
      <c:overlay val="0"/>
      <c:spPr>
        <a:noFill/>
        <a:ln w="25400">
          <a:noFill/>
        </a:ln>
      </c:spPr>
    </c:title>
    <c:autoTitleDeleted val="0"/>
    <c:plotArea>
      <c:layout>
        <c:manualLayout>
          <c:layoutTarget val="inner"/>
          <c:xMode val="edge"/>
          <c:yMode val="edge"/>
          <c:x val="0.32037533512064342"/>
          <c:y val="0.29558541266794625"/>
          <c:w val="0.3605898123324397"/>
          <c:h val="0.51631477927063341"/>
        </c:manualLayout>
      </c:layout>
      <c:radarChart>
        <c:radarStyle val="marker"/>
        <c:varyColors val="0"/>
        <c:ser>
          <c:idx val="0"/>
          <c:order val="0"/>
          <c:tx>
            <c:v>Valeurs des incateurs</c:v>
          </c:tx>
          <c:spPr>
            <a:ln w="38100">
              <a:solidFill>
                <a:srgbClr val="FF0000"/>
              </a:solidFill>
              <a:prstDash val="solid"/>
            </a:ln>
          </c:spPr>
          <c:marker>
            <c:symbol val="circle"/>
            <c:size val="3"/>
            <c:spPr>
              <a:solidFill>
                <a:srgbClr val="000080"/>
              </a:solidFill>
              <a:ln>
                <a:solidFill>
                  <a:srgbClr val="000080"/>
                </a:solidFill>
                <a:prstDash val="solid"/>
              </a:ln>
            </c:spPr>
          </c:marker>
          <c:cat>
            <c:strRef>
              <c:f>'Kennzahlentabelle IDHEAP'!$AQ$14:$AQ$17</c:f>
              <c:strCache>
                <c:ptCount val="4"/>
                <c:pt idx="0">
                  <c:v>Beherrschung der laufenden Ausgaben pro Einwohner (K5)</c:v>
                </c:pt>
                <c:pt idx="1">
                  <c:v>Investitionsanstrengung (K6)</c:v>
                </c:pt>
                <c:pt idx="2">
                  <c:v>Genauigkeit der Steuerprognose (K7)</c:v>
                </c:pt>
                <c:pt idx="3">
                  <c:v>Durchschnittliche Schuldzinsen (K8)</c:v>
                </c:pt>
              </c:strCache>
            </c:strRef>
          </c:cat>
          <c:val>
            <c:numRef>
              <c:f>'Kennzahlentabelle IDHEAP'!$D$14:$D$17</c:f>
              <c:numCache>
                <c:formatCode>0.00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1B3E-4A23-9735-01F84280F37C}"/>
            </c:ext>
          </c:extLst>
        </c:ser>
        <c:ser>
          <c:idx val="1"/>
          <c:order val="1"/>
          <c:tx>
            <c:v>Valeurs moyennes des indicateurs</c:v>
          </c:tx>
          <c:spPr>
            <a:ln w="12700">
              <a:solidFill>
                <a:srgbClr val="000080"/>
              </a:solidFill>
              <a:prstDash val="sysDash"/>
            </a:ln>
          </c:spPr>
          <c:marker>
            <c:symbol val="none"/>
          </c:marker>
          <c:cat>
            <c:strRef>
              <c:f>'Kennzahlentabelle IDHEAP'!$AQ$14:$AQ$17</c:f>
              <c:strCache>
                <c:ptCount val="4"/>
                <c:pt idx="0">
                  <c:v>Beherrschung der laufenden Ausgaben pro Einwohner (K5)</c:v>
                </c:pt>
                <c:pt idx="1">
                  <c:v>Investitionsanstrengung (K6)</c:v>
                </c:pt>
                <c:pt idx="2">
                  <c:v>Genauigkeit der Steuerprognose (K7)</c:v>
                </c:pt>
                <c:pt idx="3">
                  <c:v>Durchschnittliche Schuldzinsen (K8)</c:v>
                </c:pt>
              </c:strCache>
            </c:strRef>
          </c:cat>
          <c:val>
            <c:numRef>
              <c:f>'Kennzahlentabelle IDHEAP'!$AR$14:$AR$17</c:f>
              <c:numCache>
                <c:formatCode>General</c:formatCode>
                <c:ptCount val="4"/>
                <c:pt idx="0">
                  <c:v>4</c:v>
                </c:pt>
                <c:pt idx="1">
                  <c:v>4</c:v>
                </c:pt>
                <c:pt idx="2">
                  <c:v>4</c:v>
                </c:pt>
                <c:pt idx="3">
                  <c:v>4</c:v>
                </c:pt>
              </c:numCache>
            </c:numRef>
          </c:val>
          <c:extLst xmlns:c16r2="http://schemas.microsoft.com/office/drawing/2015/06/chart">
            <c:ext xmlns:c16="http://schemas.microsoft.com/office/drawing/2014/chart" uri="{C3380CC4-5D6E-409C-BE32-E72D297353CC}">
              <c16:uniqueId val="{00000001-1B3E-4A23-9735-01F84280F37C}"/>
            </c:ext>
          </c:extLst>
        </c:ser>
        <c:ser>
          <c:idx val="2"/>
          <c:order val="2"/>
          <c:tx>
            <c:v>max</c:v>
          </c:tx>
          <c:spPr>
            <a:ln w="12700">
              <a:solidFill>
                <a:srgbClr val="000080"/>
              </a:solidFill>
              <a:prstDash val="sysDash"/>
            </a:ln>
          </c:spPr>
          <c:marker>
            <c:symbol val="none"/>
          </c:marker>
          <c:cat>
            <c:strRef>
              <c:f>'Kennzahlentabelle IDHEAP'!$AQ$14:$AQ$17</c:f>
              <c:strCache>
                <c:ptCount val="4"/>
                <c:pt idx="0">
                  <c:v>Beherrschung der laufenden Ausgaben pro Einwohner (K5)</c:v>
                </c:pt>
                <c:pt idx="1">
                  <c:v>Investitionsanstrengung (K6)</c:v>
                </c:pt>
                <c:pt idx="2">
                  <c:v>Genauigkeit der Steuerprognose (K7)</c:v>
                </c:pt>
                <c:pt idx="3">
                  <c:v>Durchschnittliche Schuldzinsen (K8)</c:v>
                </c:pt>
              </c:strCache>
            </c:strRef>
          </c:cat>
          <c:val>
            <c:numRef>
              <c:f>'Kennzahlentabelle IDHEAP'!$AS$14:$AS$17</c:f>
              <c:numCache>
                <c:formatCode>General</c:formatCode>
                <c:ptCount val="4"/>
                <c:pt idx="0">
                  <c:v>6</c:v>
                </c:pt>
                <c:pt idx="1">
                  <c:v>6</c:v>
                </c:pt>
                <c:pt idx="2">
                  <c:v>6</c:v>
                </c:pt>
                <c:pt idx="3">
                  <c:v>6</c:v>
                </c:pt>
              </c:numCache>
            </c:numRef>
          </c:val>
          <c:extLst xmlns:c16r2="http://schemas.microsoft.com/office/drawing/2015/06/chart">
            <c:ext xmlns:c16="http://schemas.microsoft.com/office/drawing/2014/chart" uri="{C3380CC4-5D6E-409C-BE32-E72D297353CC}">
              <c16:uniqueId val="{00000002-1B3E-4A23-9735-01F84280F37C}"/>
            </c:ext>
          </c:extLst>
        </c:ser>
        <c:dLbls>
          <c:showLegendKey val="0"/>
          <c:showVal val="0"/>
          <c:showCatName val="0"/>
          <c:showSerName val="0"/>
          <c:showPercent val="0"/>
          <c:showBubbleSize val="0"/>
        </c:dLbls>
        <c:axId val="345800312"/>
        <c:axId val="345800704"/>
      </c:radarChart>
      <c:catAx>
        <c:axId val="345800312"/>
        <c:scaling>
          <c:orientation val="minMax"/>
        </c:scaling>
        <c:delete val="0"/>
        <c:axPos val="b"/>
        <c:majorGridlines>
          <c:spPr>
            <a:ln w="12700">
              <a:solidFill>
                <a:srgbClr val="000000"/>
              </a:solidFill>
              <a:prstDash val="solid"/>
            </a:ln>
          </c:spPr>
        </c:majorGridlines>
        <c:numFmt formatCode="@" sourceLinked="0"/>
        <c:majorTickMark val="out"/>
        <c:minorTickMark val="none"/>
        <c:tickLblPos val="nextTo"/>
        <c:txPr>
          <a:bodyPr rot="0" vert="horz"/>
          <a:lstStyle/>
          <a:p>
            <a:pPr>
              <a:defRPr sz="1200" b="0" i="0" u="none" strike="noStrike" baseline="0">
                <a:solidFill>
                  <a:srgbClr val="000000"/>
                </a:solidFill>
                <a:latin typeface="Tahoma"/>
                <a:ea typeface="Tahoma"/>
                <a:cs typeface="Tahoma"/>
              </a:defRPr>
            </a:pPr>
            <a:endParaRPr lang="fr-FR"/>
          </a:p>
        </c:txPr>
        <c:crossAx val="345800704"/>
        <c:crosses val="autoZero"/>
        <c:auto val="0"/>
        <c:lblAlgn val="ctr"/>
        <c:lblOffset val="100"/>
        <c:noMultiLvlLbl val="0"/>
      </c:catAx>
      <c:valAx>
        <c:axId val="345800704"/>
        <c:scaling>
          <c:orientation val="minMax"/>
        </c:scaling>
        <c:delete val="0"/>
        <c:axPos val="l"/>
        <c:numFmt formatCode="0.00" sourceLinked="1"/>
        <c:majorTickMark val="cross"/>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Tahoma"/>
                <a:ea typeface="Tahoma"/>
                <a:cs typeface="Tahoma"/>
              </a:defRPr>
            </a:pPr>
            <a:endParaRPr lang="fr-FR"/>
          </a:p>
        </c:txPr>
        <c:crossAx val="345800312"/>
        <c:crosses val="autoZero"/>
        <c:crossBetween val="between"/>
        <c:majorUnit val="1"/>
      </c:valAx>
      <c:spPr>
        <a:noFill/>
        <a:ln w="25400">
          <a:noFill/>
        </a:ln>
      </c:spPr>
    </c:plotArea>
    <c:plotVisOnly val="1"/>
    <c:dispBlanksAs val="gap"/>
    <c:showDLblsOverMax val="0"/>
  </c:chart>
  <c:spPr>
    <a:solidFill>
      <a:srgbClr val="FFFFFF"/>
    </a:solidFill>
    <a:ln w="9525">
      <a:noFill/>
    </a:ln>
  </c:spPr>
  <c:txPr>
    <a:bodyPr/>
    <a:lstStyle/>
    <a:p>
      <a:pPr>
        <a:defRPr sz="17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825525525328703"/>
          <c:y val="0.35114503816793891"/>
          <c:w val="0.34362438628905351"/>
          <c:h val="0.48854961832061067"/>
        </c:manualLayout>
      </c:layout>
      <c:radarChart>
        <c:radarStyle val="marker"/>
        <c:varyColors val="0"/>
        <c:ser>
          <c:idx val="0"/>
          <c:order val="0"/>
          <c:tx>
            <c:v>Valeurs des incateurs</c:v>
          </c:tx>
          <c:spPr>
            <a:ln w="38100">
              <a:solidFill>
                <a:srgbClr val="FF0000"/>
              </a:solidFill>
              <a:prstDash val="solid"/>
            </a:ln>
          </c:spPr>
          <c:marker>
            <c:symbol val="circle"/>
            <c:size val="3"/>
            <c:spPr>
              <a:solidFill>
                <a:srgbClr val="000080"/>
              </a:solidFill>
              <a:ln>
                <a:solidFill>
                  <a:srgbClr val="000080"/>
                </a:solidFill>
                <a:prstDash val="solid"/>
              </a:ln>
            </c:spPr>
          </c:marker>
          <c:cat>
            <c:numRef>
              <c:f>'Kennzahlentabelle HRM2'!$AQ$9:$AQ$11</c:f>
              <c:numCache>
                <c:formatCode>General</c:formatCode>
                <c:ptCount val="3"/>
              </c:numCache>
            </c:numRef>
          </c:cat>
          <c:val>
            <c:numRef>
              <c:f>'Kennzahlentabelle HRM2'!$D$9:$D$11</c:f>
              <c:numCache>
                <c:formatCode>0.00</c:formatCode>
                <c:ptCount val="3"/>
                <c:pt idx="1">
                  <c:v>0</c:v>
                </c:pt>
                <c:pt idx="2">
                  <c:v>0</c:v>
                </c:pt>
              </c:numCache>
            </c:numRef>
          </c:val>
          <c:extLst xmlns:c16r2="http://schemas.microsoft.com/office/drawing/2015/06/chart">
            <c:ext xmlns:c16="http://schemas.microsoft.com/office/drawing/2014/chart" uri="{C3380CC4-5D6E-409C-BE32-E72D297353CC}">
              <c16:uniqueId val="{00000000-66E4-4832-9C82-A49547283831}"/>
            </c:ext>
          </c:extLst>
        </c:ser>
        <c:ser>
          <c:idx val="1"/>
          <c:order val="1"/>
          <c:tx>
            <c:v>Valeurs moyennes des indicateurs</c:v>
          </c:tx>
          <c:spPr>
            <a:ln w="12700">
              <a:solidFill>
                <a:srgbClr val="000080"/>
              </a:solidFill>
              <a:prstDash val="sysDash"/>
            </a:ln>
          </c:spPr>
          <c:marker>
            <c:symbol val="none"/>
          </c:marker>
          <c:cat>
            <c:numRef>
              <c:f>'Kennzahlentabelle HRM2'!$AQ$9:$AQ$11</c:f>
              <c:numCache>
                <c:formatCode>General</c:formatCode>
                <c:ptCount val="3"/>
              </c:numCache>
            </c:numRef>
          </c:cat>
          <c:val>
            <c:numRef>
              <c:f>'Kennzahlentabelle HRM2'!$AR$9:$AR$11</c:f>
              <c:numCache>
                <c:formatCode>General</c:formatCode>
                <c:ptCount val="3"/>
              </c:numCache>
            </c:numRef>
          </c:val>
          <c:extLst xmlns:c16r2="http://schemas.microsoft.com/office/drawing/2015/06/chart">
            <c:ext xmlns:c16="http://schemas.microsoft.com/office/drawing/2014/chart" uri="{C3380CC4-5D6E-409C-BE32-E72D297353CC}">
              <c16:uniqueId val="{00000001-66E4-4832-9C82-A49547283831}"/>
            </c:ext>
          </c:extLst>
        </c:ser>
        <c:ser>
          <c:idx val="2"/>
          <c:order val="2"/>
          <c:tx>
            <c:v>max</c:v>
          </c:tx>
          <c:spPr>
            <a:ln w="12700">
              <a:solidFill>
                <a:srgbClr val="000080"/>
              </a:solidFill>
              <a:prstDash val="sysDash"/>
            </a:ln>
          </c:spPr>
          <c:marker>
            <c:symbol val="none"/>
          </c:marker>
          <c:cat>
            <c:numRef>
              <c:f>'Kennzahlentabelle HRM2'!$AQ$9:$AQ$11</c:f>
              <c:numCache>
                <c:formatCode>General</c:formatCode>
                <c:ptCount val="3"/>
              </c:numCache>
            </c:numRef>
          </c:cat>
          <c:val>
            <c:numRef>
              <c:f>'Kennzahlentabelle HRM2'!$AS$9:$AS$11</c:f>
              <c:numCache>
                <c:formatCode>General</c:formatCode>
                <c:ptCount val="3"/>
              </c:numCache>
            </c:numRef>
          </c:val>
          <c:extLst xmlns:c16r2="http://schemas.microsoft.com/office/drawing/2015/06/chart">
            <c:ext xmlns:c16="http://schemas.microsoft.com/office/drawing/2014/chart" uri="{C3380CC4-5D6E-409C-BE32-E72D297353CC}">
              <c16:uniqueId val="{00000002-66E4-4832-9C82-A49547283831}"/>
            </c:ext>
          </c:extLst>
        </c:ser>
        <c:dLbls>
          <c:showLegendKey val="0"/>
          <c:showVal val="0"/>
          <c:showCatName val="0"/>
          <c:showSerName val="0"/>
          <c:showPercent val="0"/>
          <c:showBubbleSize val="0"/>
        </c:dLbls>
        <c:axId val="570316344"/>
        <c:axId val="570320656"/>
      </c:radarChart>
      <c:catAx>
        <c:axId val="570316344"/>
        <c:scaling>
          <c:orientation val="minMax"/>
        </c:scaling>
        <c:delete val="0"/>
        <c:axPos val="b"/>
        <c:majorGridlines>
          <c:spPr>
            <a:ln w="12700">
              <a:solidFill>
                <a:srgbClr val="000000"/>
              </a:solidFill>
              <a:prstDash val="solid"/>
            </a:ln>
          </c:spPr>
        </c:majorGridlines>
        <c:numFmt formatCode="@" sourceLinked="0"/>
        <c:majorTickMark val="out"/>
        <c:minorTickMark val="none"/>
        <c:tickLblPos val="nextTo"/>
        <c:txPr>
          <a:bodyPr rot="0" vert="horz"/>
          <a:lstStyle/>
          <a:p>
            <a:pPr>
              <a:defRPr sz="1200" b="0" i="0" u="none" strike="noStrike" baseline="0">
                <a:solidFill>
                  <a:srgbClr val="000000"/>
                </a:solidFill>
                <a:latin typeface="Tahoma"/>
                <a:ea typeface="Tahoma"/>
                <a:cs typeface="Tahoma"/>
              </a:defRPr>
            </a:pPr>
            <a:endParaRPr lang="fr-FR"/>
          </a:p>
        </c:txPr>
        <c:crossAx val="570320656"/>
        <c:crosses val="autoZero"/>
        <c:auto val="0"/>
        <c:lblAlgn val="ctr"/>
        <c:lblOffset val="100"/>
        <c:noMultiLvlLbl val="0"/>
      </c:catAx>
      <c:valAx>
        <c:axId val="570320656"/>
        <c:scaling>
          <c:orientation val="minMax"/>
        </c:scaling>
        <c:delete val="0"/>
        <c:axPos val="l"/>
        <c:numFmt formatCode="0.00" sourceLinked="1"/>
        <c:majorTickMark val="cross"/>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Tahoma"/>
                <a:ea typeface="Tahoma"/>
                <a:cs typeface="Tahoma"/>
              </a:defRPr>
            </a:pPr>
            <a:endParaRPr lang="fr-FR"/>
          </a:p>
        </c:txPr>
        <c:crossAx val="570316344"/>
        <c:crosses val="autoZero"/>
        <c:crossBetween val="between"/>
        <c:majorUnit val="1"/>
        <c:minorUnit val="1"/>
      </c:valAx>
      <c:spPr>
        <a:noFill/>
        <a:ln w="25400">
          <a:noFill/>
        </a:ln>
      </c:spPr>
    </c:plotArea>
    <c:plotVisOnly val="1"/>
    <c:dispBlanksAs val="gap"/>
    <c:showDLblsOverMax val="0"/>
  </c:chart>
  <c:spPr>
    <a:solidFill>
      <a:srgbClr val="FFFFFF"/>
    </a:solidFill>
    <a:ln w="9525">
      <a:noFill/>
    </a:ln>
  </c:spPr>
  <c:txPr>
    <a:bodyPr/>
    <a:lstStyle/>
    <a:p>
      <a:pPr>
        <a:defRPr sz="17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573726541554959"/>
          <c:y val="0.30326295585412666"/>
          <c:w val="0.34986595174262736"/>
          <c:h val="0.50095969289827258"/>
        </c:manualLayout>
      </c:layout>
      <c:radarChart>
        <c:radarStyle val="marker"/>
        <c:varyColors val="0"/>
        <c:ser>
          <c:idx val="0"/>
          <c:order val="0"/>
          <c:tx>
            <c:v>Valeurs des incateurs</c:v>
          </c:tx>
          <c:spPr>
            <a:ln w="38100">
              <a:solidFill>
                <a:srgbClr val="FF0000"/>
              </a:solidFill>
              <a:prstDash val="solid"/>
            </a:ln>
          </c:spPr>
          <c:marker>
            <c:symbol val="circle"/>
            <c:size val="3"/>
            <c:spPr>
              <a:solidFill>
                <a:srgbClr val="000080"/>
              </a:solidFill>
              <a:ln>
                <a:solidFill>
                  <a:srgbClr val="000080"/>
                </a:solidFill>
                <a:prstDash val="solid"/>
              </a:ln>
            </c:spPr>
          </c:marker>
          <c:cat>
            <c:numRef>
              <c:f>'Kennzahlentabelle HRM2'!$AQ$13:$AQ$17</c:f>
              <c:numCache>
                <c:formatCode>General</c:formatCode>
                <c:ptCount val="5"/>
              </c:numCache>
            </c:numRef>
          </c:cat>
          <c:val>
            <c:numRef>
              <c:f>'Kennzahlentabelle HRM2'!$D$12:$D$15</c:f>
              <c:numCache>
                <c:formatCode>0.00</c:formatCode>
                <c:ptCount val="4"/>
                <c:pt idx="0">
                  <c:v>0</c:v>
                </c:pt>
                <c:pt idx="1">
                  <c:v>0</c:v>
                </c:pt>
                <c:pt idx="2">
                  <c:v>0</c:v>
                </c:pt>
              </c:numCache>
            </c:numRef>
          </c:val>
          <c:extLst xmlns:c16r2="http://schemas.microsoft.com/office/drawing/2015/06/chart">
            <c:ext xmlns:c16="http://schemas.microsoft.com/office/drawing/2014/chart" uri="{C3380CC4-5D6E-409C-BE32-E72D297353CC}">
              <c16:uniqueId val="{00000000-ECF0-455B-ADD8-514B28934AFC}"/>
            </c:ext>
          </c:extLst>
        </c:ser>
        <c:ser>
          <c:idx val="1"/>
          <c:order val="1"/>
          <c:tx>
            <c:v>Valeurs moyennes des indicateurs</c:v>
          </c:tx>
          <c:spPr>
            <a:ln w="12700">
              <a:solidFill>
                <a:srgbClr val="000080"/>
              </a:solidFill>
              <a:prstDash val="sysDash"/>
            </a:ln>
          </c:spPr>
          <c:marker>
            <c:symbol val="none"/>
          </c:marker>
          <c:cat>
            <c:numRef>
              <c:f>'Kennzahlentabelle HRM2'!$AQ$13:$AQ$17</c:f>
              <c:numCache>
                <c:formatCode>General</c:formatCode>
                <c:ptCount val="5"/>
              </c:numCache>
            </c:numRef>
          </c:cat>
          <c:val>
            <c:numRef>
              <c:f>'Kennzahlentabelle HRM2'!$AR$13:$AR$17</c:f>
              <c:numCache>
                <c:formatCode>General</c:formatCode>
                <c:ptCount val="5"/>
              </c:numCache>
            </c:numRef>
          </c:val>
          <c:extLst xmlns:c16r2="http://schemas.microsoft.com/office/drawing/2015/06/chart">
            <c:ext xmlns:c16="http://schemas.microsoft.com/office/drawing/2014/chart" uri="{C3380CC4-5D6E-409C-BE32-E72D297353CC}">
              <c16:uniqueId val="{00000001-ECF0-455B-ADD8-514B28934AFC}"/>
            </c:ext>
          </c:extLst>
        </c:ser>
        <c:ser>
          <c:idx val="2"/>
          <c:order val="2"/>
          <c:tx>
            <c:v>max</c:v>
          </c:tx>
          <c:spPr>
            <a:ln w="12700">
              <a:solidFill>
                <a:srgbClr val="000080"/>
              </a:solidFill>
              <a:prstDash val="sysDash"/>
            </a:ln>
          </c:spPr>
          <c:marker>
            <c:symbol val="none"/>
          </c:marker>
          <c:cat>
            <c:numRef>
              <c:f>'Kennzahlentabelle HRM2'!$AQ$13:$AQ$17</c:f>
              <c:numCache>
                <c:formatCode>General</c:formatCode>
                <c:ptCount val="5"/>
              </c:numCache>
            </c:numRef>
          </c:cat>
          <c:val>
            <c:numRef>
              <c:f>'Kennzahlentabelle HRM2'!$AS$13:$AS$17</c:f>
              <c:numCache>
                <c:formatCode>General</c:formatCode>
                <c:ptCount val="5"/>
              </c:numCache>
            </c:numRef>
          </c:val>
          <c:extLst xmlns:c16r2="http://schemas.microsoft.com/office/drawing/2015/06/chart">
            <c:ext xmlns:c16="http://schemas.microsoft.com/office/drawing/2014/chart" uri="{C3380CC4-5D6E-409C-BE32-E72D297353CC}">
              <c16:uniqueId val="{00000002-ECF0-455B-ADD8-514B28934AFC}"/>
            </c:ext>
          </c:extLst>
        </c:ser>
        <c:dLbls>
          <c:showLegendKey val="0"/>
          <c:showVal val="0"/>
          <c:showCatName val="0"/>
          <c:showSerName val="0"/>
          <c:showPercent val="0"/>
          <c:showBubbleSize val="0"/>
        </c:dLbls>
        <c:axId val="570315560"/>
        <c:axId val="570318696"/>
      </c:radarChart>
      <c:catAx>
        <c:axId val="570315560"/>
        <c:scaling>
          <c:orientation val="minMax"/>
        </c:scaling>
        <c:delete val="0"/>
        <c:axPos val="b"/>
        <c:majorGridlines>
          <c:spPr>
            <a:ln w="12700">
              <a:solidFill>
                <a:srgbClr val="000000"/>
              </a:solidFill>
              <a:prstDash val="solid"/>
            </a:ln>
          </c:spPr>
        </c:majorGridlines>
        <c:numFmt formatCode="@" sourceLinked="0"/>
        <c:majorTickMark val="out"/>
        <c:minorTickMark val="none"/>
        <c:tickLblPos val="nextTo"/>
        <c:txPr>
          <a:bodyPr rot="0" vert="horz"/>
          <a:lstStyle/>
          <a:p>
            <a:pPr>
              <a:defRPr sz="1200" b="0" i="0" u="none" strike="noStrike" baseline="0">
                <a:solidFill>
                  <a:srgbClr val="000000"/>
                </a:solidFill>
                <a:latin typeface="Tahoma"/>
                <a:ea typeface="Tahoma"/>
                <a:cs typeface="Tahoma"/>
              </a:defRPr>
            </a:pPr>
            <a:endParaRPr lang="fr-FR"/>
          </a:p>
        </c:txPr>
        <c:crossAx val="570318696"/>
        <c:crosses val="autoZero"/>
        <c:auto val="0"/>
        <c:lblAlgn val="ctr"/>
        <c:lblOffset val="100"/>
        <c:noMultiLvlLbl val="0"/>
      </c:catAx>
      <c:valAx>
        <c:axId val="570318696"/>
        <c:scaling>
          <c:orientation val="minMax"/>
        </c:scaling>
        <c:delete val="0"/>
        <c:axPos val="l"/>
        <c:numFmt formatCode="0.00" sourceLinked="1"/>
        <c:majorTickMark val="cross"/>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Tahoma"/>
                <a:ea typeface="Tahoma"/>
                <a:cs typeface="Tahoma"/>
              </a:defRPr>
            </a:pPr>
            <a:endParaRPr lang="fr-FR"/>
          </a:p>
        </c:txPr>
        <c:crossAx val="570315560"/>
        <c:crosses val="autoZero"/>
        <c:crossBetween val="between"/>
        <c:majorUnit val="1"/>
      </c:valAx>
      <c:spPr>
        <a:noFill/>
        <a:ln w="25400">
          <a:noFill/>
        </a:ln>
      </c:spPr>
    </c:plotArea>
    <c:plotVisOnly val="1"/>
    <c:dispBlanksAs val="gap"/>
    <c:showDLblsOverMax val="0"/>
  </c:chart>
  <c:spPr>
    <a:solidFill>
      <a:srgbClr val="FFFFFF"/>
    </a:solidFill>
    <a:ln w="9525">
      <a:noFill/>
    </a:ln>
  </c:spPr>
  <c:txPr>
    <a:bodyPr/>
    <a:lstStyle/>
    <a:p>
      <a:pPr>
        <a:defRPr sz="17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63500</xdr:colOff>
      <xdr:row>27</xdr:row>
      <xdr:rowOff>117475</xdr:rowOff>
    </xdr:from>
    <xdr:to>
      <xdr:col>6</xdr:col>
      <xdr:colOff>787400</xdr:colOff>
      <xdr:row>58</xdr:row>
      <xdr:rowOff>92075</xdr:rowOff>
    </xdr:to>
    <xdr:graphicFrame macro="">
      <xdr:nvGraphicFramePr>
        <xdr:cNvPr id="219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63500</xdr:colOff>
      <xdr:row>59</xdr:row>
      <xdr:rowOff>117475</xdr:rowOff>
    </xdr:from>
    <xdr:to>
      <xdr:col>6</xdr:col>
      <xdr:colOff>796925</xdr:colOff>
      <xdr:row>90</xdr:row>
      <xdr:rowOff>63500</xdr:rowOff>
    </xdr:to>
    <xdr:graphicFrame macro="">
      <xdr:nvGraphicFramePr>
        <xdr:cNvPr id="219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0.50863</cdr:x>
      <cdr:y>0.50273</cdr:y>
    </cdr:from>
    <cdr:to>
      <cdr:x>0.5277</cdr:x>
      <cdr:y>0.56664</cdr:y>
    </cdr:to>
    <cdr:sp macro="" textlink="">
      <cdr:nvSpPr>
        <cdr:cNvPr id="3073" name="Text Box 1"/>
        <cdr:cNvSpPr txBox="1">
          <a:spLocks xmlns:a="http://schemas.openxmlformats.org/drawingml/2006/main" noChangeArrowheads="1"/>
        </cdr:cNvSpPr>
      </cdr:nvSpPr>
      <cdr:spPr bwMode="auto">
        <a:xfrm xmlns:a="http://schemas.openxmlformats.org/drawingml/2006/main">
          <a:off x="3609295" y="2509175"/>
          <a:ext cx="135358" cy="3189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36576" tIns="32004" rIns="36576" bIns="32004" anchor="ctr" upright="1">
          <a:spAutoFit/>
        </a:bodyPr>
        <a:lstStyle xmlns:a="http://schemas.openxmlformats.org/drawingml/2006/main"/>
        <a:p xmlns:a="http://schemas.openxmlformats.org/drawingml/2006/main">
          <a:pPr algn="ctr" rtl="0">
            <a:defRPr sz="1000"/>
          </a:pPr>
          <a:r>
            <a:rPr lang="de-CH" sz="1725" b="0" i="0" u="none" strike="noStrike" baseline="0">
              <a:solidFill>
                <a:srgbClr val="000000"/>
              </a:solidFill>
              <a:latin typeface="Arial"/>
              <a:cs typeface="Arial"/>
            </a:rPr>
            <a:t> </a:t>
          </a:r>
        </a:p>
      </cdr:txBody>
    </cdr:sp>
  </cdr:relSizeAnchor>
</c:userShapes>
</file>

<file path=xl/drawings/drawing3.xml><?xml version="1.0" encoding="utf-8"?>
<c:userShapes xmlns:c="http://schemas.openxmlformats.org/drawingml/2006/chart">
  <cdr:relSizeAnchor xmlns:cdr="http://schemas.openxmlformats.org/drawingml/2006/chartDrawing">
    <cdr:from>
      <cdr:x>0.51024</cdr:x>
      <cdr:y>0.48344</cdr:y>
    </cdr:from>
    <cdr:to>
      <cdr:x>0.52929</cdr:x>
      <cdr:y>0.54772</cdr:y>
    </cdr:to>
    <cdr:sp macro="" textlink="">
      <cdr:nvSpPr>
        <cdr:cNvPr id="4097" name="Text Box 1"/>
        <cdr:cNvSpPr txBox="1">
          <a:spLocks xmlns:a="http://schemas.openxmlformats.org/drawingml/2006/main" noChangeArrowheads="1"/>
        </cdr:cNvSpPr>
      </cdr:nvSpPr>
      <cdr:spPr bwMode="auto">
        <a:xfrm xmlns:a="http://schemas.openxmlformats.org/drawingml/2006/main">
          <a:off x="3625574" y="2399064"/>
          <a:ext cx="135358" cy="3189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36576" tIns="32004" rIns="36576" bIns="32004" anchor="ctr" upright="1">
          <a:spAutoFit/>
        </a:bodyPr>
        <a:lstStyle xmlns:a="http://schemas.openxmlformats.org/drawingml/2006/main"/>
        <a:p xmlns:a="http://schemas.openxmlformats.org/drawingml/2006/main">
          <a:pPr algn="ctr" rtl="0">
            <a:defRPr sz="1000"/>
          </a:pPr>
          <a:r>
            <a:rPr lang="de-CH" sz="1725" b="0" i="0" u="none" strike="noStrike" baseline="0">
              <a:solidFill>
                <a:srgbClr val="000000"/>
              </a:solidFill>
              <a:latin typeface="Arial"/>
              <a:cs typeface="Arial"/>
            </a:rPr>
            <a:t> </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55</xdr:row>
      <xdr:rowOff>142875</xdr:rowOff>
    </xdr:from>
    <xdr:to>
      <xdr:col>6</xdr:col>
      <xdr:colOff>723900</xdr:colOff>
      <xdr:row>86</xdr:row>
      <xdr:rowOff>117475</xdr:rowOff>
    </xdr:to>
    <xdr:graphicFrame macro="">
      <xdr:nvGraphicFramePr>
        <xdr:cNvPr id="13724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87</xdr:row>
      <xdr:rowOff>142875</xdr:rowOff>
    </xdr:from>
    <xdr:to>
      <xdr:col>6</xdr:col>
      <xdr:colOff>733425</xdr:colOff>
      <xdr:row>118</xdr:row>
      <xdr:rowOff>88900</xdr:rowOff>
    </xdr:to>
    <xdr:graphicFrame macro="">
      <xdr:nvGraphicFramePr>
        <xdr:cNvPr id="13724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0.50799</cdr:x>
      <cdr:y>0.50371</cdr:y>
    </cdr:from>
    <cdr:to>
      <cdr:x>0.52686</cdr:x>
      <cdr:y>0.56763</cdr:y>
    </cdr:to>
    <cdr:sp macro="" textlink="">
      <cdr:nvSpPr>
        <cdr:cNvPr id="3073" name="Text Box 1"/>
        <cdr:cNvSpPr txBox="1">
          <a:spLocks xmlns:a="http://schemas.openxmlformats.org/drawingml/2006/main" noChangeArrowheads="1"/>
        </cdr:cNvSpPr>
      </cdr:nvSpPr>
      <cdr:spPr bwMode="auto">
        <a:xfrm xmlns:a="http://schemas.openxmlformats.org/drawingml/2006/main">
          <a:off x="3643443" y="2514079"/>
          <a:ext cx="135358" cy="3189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36576" tIns="32004" rIns="36576" bIns="32004" anchor="ctr" upright="1">
          <a:spAutoFit/>
        </a:bodyPr>
        <a:lstStyle xmlns:a="http://schemas.openxmlformats.org/drawingml/2006/main"/>
        <a:p xmlns:a="http://schemas.openxmlformats.org/drawingml/2006/main">
          <a:pPr algn="ctr" rtl="0">
            <a:defRPr sz="1000"/>
          </a:pPr>
          <a:r>
            <a:rPr lang="de-CH" sz="1725" b="0" i="0" u="none" strike="noStrike" baseline="0">
              <a:solidFill>
                <a:srgbClr val="000000"/>
              </a:solidFill>
              <a:latin typeface="Arial"/>
              <a:cs typeface="Arial"/>
            </a:rPr>
            <a:t> </a:t>
          </a:r>
        </a:p>
      </cdr:txBody>
    </cdr:sp>
  </cdr:relSizeAnchor>
</c:userShapes>
</file>

<file path=xl/drawings/drawing6.xml><?xml version="1.0" encoding="utf-8"?>
<c:userShapes xmlns:c="http://schemas.openxmlformats.org/drawingml/2006/chart">
  <cdr:relSizeAnchor xmlns:cdr="http://schemas.openxmlformats.org/drawingml/2006/chartDrawing">
    <cdr:from>
      <cdr:x>0.51207</cdr:x>
      <cdr:y>0.48209</cdr:y>
    </cdr:from>
    <cdr:to>
      <cdr:x>0.53092</cdr:x>
      <cdr:y>0.54637</cdr:y>
    </cdr:to>
    <cdr:sp macro="" textlink="">
      <cdr:nvSpPr>
        <cdr:cNvPr id="4097" name="Text Box 1"/>
        <cdr:cNvSpPr txBox="1">
          <a:spLocks xmlns:a="http://schemas.openxmlformats.org/drawingml/2006/main" noChangeArrowheads="1"/>
        </cdr:cNvSpPr>
      </cdr:nvSpPr>
      <cdr:spPr bwMode="auto">
        <a:xfrm xmlns:a="http://schemas.openxmlformats.org/drawingml/2006/main">
          <a:off x="3677595" y="2392388"/>
          <a:ext cx="135358" cy="3189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36576" tIns="32004" rIns="36576" bIns="32004" anchor="ctr" upright="1">
          <a:spAutoFit/>
        </a:bodyPr>
        <a:lstStyle xmlns:a="http://schemas.openxmlformats.org/drawingml/2006/main"/>
        <a:p xmlns:a="http://schemas.openxmlformats.org/drawingml/2006/main">
          <a:pPr algn="ctr" rtl="0">
            <a:defRPr sz="1000"/>
          </a:pPr>
          <a:r>
            <a:rPr lang="de-CH" sz="1725" b="0" i="0" u="none" strike="noStrike" baseline="0">
              <a:solidFill>
                <a:srgbClr val="000000"/>
              </a:solidFill>
              <a:latin typeface="Arial"/>
              <a:cs typeface="Arial"/>
            </a:rPr>
            <a:t> </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indexed="45"/>
    <pageSetUpPr fitToPage="1"/>
  </sheetPr>
  <dimension ref="A1:J16"/>
  <sheetViews>
    <sheetView showGridLines="0" tabSelected="1" workbookViewId="0">
      <selection activeCell="B21" sqref="B21"/>
    </sheetView>
  </sheetViews>
  <sheetFormatPr baseColWidth="10" defaultColWidth="11.42578125" defaultRowHeight="14.25" x14ac:dyDescent="0.2"/>
  <cols>
    <col min="1" max="1" width="3.28515625" style="2" customWidth="1"/>
    <col min="2" max="2" width="79.7109375" style="6" customWidth="1"/>
    <col min="3" max="16384" width="11.42578125" style="2"/>
  </cols>
  <sheetData>
    <row r="1" spans="1:10" ht="19.5" x14ac:dyDescent="0.25">
      <c r="A1" s="560" t="s">
        <v>142</v>
      </c>
      <c r="B1" s="560"/>
    </row>
    <row r="2" spans="1:10" ht="42" customHeight="1" x14ac:dyDescent="0.2">
      <c r="A2" s="561" t="s">
        <v>315</v>
      </c>
      <c r="B2" s="561"/>
      <c r="C2" s="3"/>
      <c r="D2" s="3"/>
      <c r="E2" s="3"/>
      <c r="F2" s="3"/>
      <c r="G2" s="3"/>
      <c r="H2" s="3"/>
      <c r="I2" s="3"/>
      <c r="J2" s="3"/>
    </row>
    <row r="3" spans="1:10" ht="68.25" customHeight="1" x14ac:dyDescent="0.2">
      <c r="A3" s="561" t="s">
        <v>280</v>
      </c>
      <c r="B3" s="561"/>
    </row>
    <row r="4" spans="1:10" ht="12" customHeight="1" x14ac:dyDescent="0.2">
      <c r="A4" s="6"/>
    </row>
    <row r="5" spans="1:10" x14ac:dyDescent="0.2">
      <c r="A5" s="130" t="s">
        <v>121</v>
      </c>
    </row>
    <row r="6" spans="1:10" ht="28.5" x14ac:dyDescent="0.2">
      <c r="A6" s="131" t="s">
        <v>228</v>
      </c>
      <c r="B6" s="1" t="s">
        <v>231</v>
      </c>
    </row>
    <row r="7" spans="1:10" ht="42.75" x14ac:dyDescent="0.2">
      <c r="A7" s="131" t="s">
        <v>229</v>
      </c>
      <c r="B7" s="1" t="s">
        <v>302</v>
      </c>
    </row>
    <row r="8" spans="1:10" ht="28.5" x14ac:dyDescent="0.2">
      <c r="A8" s="131" t="s">
        <v>230</v>
      </c>
      <c r="B8" s="1" t="s">
        <v>232</v>
      </c>
    </row>
    <row r="9" spans="1:10" ht="28.5" customHeight="1" x14ac:dyDescent="0.2">
      <c r="A9" s="131" t="s">
        <v>234</v>
      </c>
      <c r="B9" s="1" t="s">
        <v>300</v>
      </c>
    </row>
    <row r="10" spans="1:10" ht="28.5" x14ac:dyDescent="0.2">
      <c r="A10" s="131" t="s">
        <v>281</v>
      </c>
      <c r="B10" s="1" t="s">
        <v>303</v>
      </c>
    </row>
    <row r="12" spans="1:10" s="4" customFormat="1" ht="42.75" customHeight="1" x14ac:dyDescent="0.2">
      <c r="A12" s="561"/>
      <c r="B12" s="561"/>
      <c r="C12" s="340"/>
    </row>
    <row r="13" spans="1:10" s="4" customFormat="1" x14ac:dyDescent="0.2">
      <c r="B13" s="7"/>
      <c r="C13" s="5"/>
    </row>
    <row r="16" spans="1:10" x14ac:dyDescent="0.2">
      <c r="B16" s="8"/>
    </row>
  </sheetData>
  <mergeCells count="4">
    <mergeCell ref="A1:B1"/>
    <mergeCell ref="A2:B2"/>
    <mergeCell ref="A3:B3"/>
    <mergeCell ref="A12:B12"/>
  </mergeCells>
  <phoneticPr fontId="0" type="noConversion"/>
  <pageMargins left="0.98425196850393704" right="0.59055118110236227" top="0.78740157480314965" bottom="0.78740157480314965" header="0.51181102362204722" footer="0.51181102362204722"/>
  <pageSetup paperSize="9" orientation="portrait" horizontalDpi="4294967292"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indexed="42"/>
  </sheetPr>
  <dimension ref="A1:AS17"/>
  <sheetViews>
    <sheetView showGridLines="0" zoomScaleNormal="100" workbookViewId="0">
      <selection activeCell="C14" sqref="C14"/>
    </sheetView>
  </sheetViews>
  <sheetFormatPr baseColWidth="10" defaultColWidth="11.42578125" defaultRowHeight="12.75" x14ac:dyDescent="0.2"/>
  <cols>
    <col min="1" max="1" width="46.7109375" style="446" customWidth="1"/>
    <col min="2" max="2" width="4.5703125" style="446" customWidth="1"/>
    <col min="3" max="4" width="11.28515625" style="446" customWidth="1"/>
    <col min="5" max="42" width="11.42578125" style="446" customWidth="1"/>
    <col min="43" max="43" width="36.28515625" style="446" customWidth="1"/>
    <col min="44" max="16384" width="11.42578125" style="446"/>
  </cols>
  <sheetData>
    <row r="1" spans="1:43" s="436" customFormat="1" ht="22.5" x14ac:dyDescent="0.3">
      <c r="A1" s="435" t="s">
        <v>114</v>
      </c>
    </row>
    <row r="2" spans="1:43" s="437" customFormat="1" ht="17.25" customHeight="1" x14ac:dyDescent="0.2">
      <c r="A2" s="437" t="s">
        <v>394</v>
      </c>
    </row>
    <row r="3" spans="1:43" s="441" customFormat="1" ht="14.25" customHeight="1" thickBot="1" x14ac:dyDescent="0.25">
      <c r="A3" s="438"/>
      <c r="B3" s="439"/>
      <c r="C3" s="440"/>
    </row>
    <row r="4" spans="1:43" s="443" customFormat="1" ht="19.5" x14ac:dyDescent="0.25">
      <c r="A4" s="442" t="s">
        <v>154</v>
      </c>
      <c r="B4" s="442"/>
      <c r="C4" s="615" t="str">
        <f>'Kennzahlentabelle IDHEAP'!C4:E4</f>
        <v/>
      </c>
      <c r="D4" s="615"/>
      <c r="E4" s="615"/>
    </row>
    <row r="5" spans="1:43" s="443" customFormat="1" ht="20.25" thickBot="1" x14ac:dyDescent="0.3">
      <c r="A5" s="444" t="s">
        <v>155</v>
      </c>
      <c r="B5" s="444"/>
      <c r="C5" s="616" t="str">
        <f>'Kennzahlentabelle IDHEAP'!C5:E5</f>
        <v/>
      </c>
      <c r="D5" s="616"/>
      <c r="E5" s="616"/>
    </row>
    <row r="6" spans="1:43" ht="15" customHeight="1" x14ac:dyDescent="0.2">
      <c r="A6" s="445"/>
      <c r="B6" s="445"/>
    </row>
    <row r="7" spans="1:43" ht="19.899999999999999" customHeight="1" thickBot="1" x14ac:dyDescent="0.3">
      <c r="A7" s="447" t="s">
        <v>393</v>
      </c>
      <c r="B7" s="448"/>
      <c r="C7" s="448"/>
    </row>
    <row r="8" spans="1:43" ht="20.100000000000001" customHeight="1" x14ac:dyDescent="0.2">
      <c r="A8" s="449"/>
      <c r="B8" s="450"/>
      <c r="C8" s="451" t="s">
        <v>112</v>
      </c>
      <c r="D8" s="452" t="s">
        <v>106</v>
      </c>
    </row>
    <row r="9" spans="1:43" ht="13.5" customHeight="1" x14ac:dyDescent="0.2">
      <c r="A9" s="453"/>
      <c r="B9" s="454"/>
      <c r="C9" s="455"/>
      <c r="D9" s="456"/>
      <c r="AQ9" s="457"/>
    </row>
    <row r="10" spans="1:43" ht="13.5" customHeight="1" x14ac:dyDescent="0.2">
      <c r="A10" s="453" t="s">
        <v>326</v>
      </c>
      <c r="B10" s="454" t="s">
        <v>376</v>
      </c>
      <c r="C10" s="458" t="e">
        <f>'Kennzahlenberechnung HRM2'!G9</f>
        <v>#DIV/0!</v>
      </c>
      <c r="D10" s="459" t="e">
        <f>'Kennzahlenberechnung HRM2'!K9</f>
        <v>#DIV/0!</v>
      </c>
      <c r="AQ10" s="457"/>
    </row>
    <row r="11" spans="1:43" ht="13.5" customHeight="1" x14ac:dyDescent="0.2">
      <c r="A11" s="453" t="s">
        <v>321</v>
      </c>
      <c r="B11" s="454" t="s">
        <v>373</v>
      </c>
      <c r="C11" s="460" t="e">
        <f>'Kennzahlenberechnung HRM2'!G13</f>
        <v>#DIV/0!</v>
      </c>
      <c r="D11" s="461" t="e">
        <f>'Kennzahlenberechnung HRM2'!K13</f>
        <v>#DIV/0!</v>
      </c>
      <c r="AQ11" s="457"/>
    </row>
    <row r="12" spans="1:43" ht="12.6" customHeight="1" x14ac:dyDescent="0.2">
      <c r="A12" s="453" t="s">
        <v>324</v>
      </c>
      <c r="B12" s="454" t="s">
        <v>380</v>
      </c>
      <c r="C12" s="460" t="e">
        <f>'Kennzahlenberechnung HRM2'!G17</f>
        <v>#DIV/0!</v>
      </c>
      <c r="D12" s="456" t="e">
        <f>'Kennzahlenberechnung HRM2'!K17</f>
        <v>#DIV/0!</v>
      </c>
    </row>
    <row r="13" spans="1:43" ht="13.5" customHeight="1" x14ac:dyDescent="0.2">
      <c r="A13" s="453" t="s">
        <v>323</v>
      </c>
      <c r="B13" s="454" t="s">
        <v>383</v>
      </c>
      <c r="C13" s="463" t="e">
        <f>'Kennzahlenberechnung HRM2'!G21</f>
        <v>#DIV/0!</v>
      </c>
      <c r="D13" s="464" t="e">
        <f>'Kennzahlenberechnung HRM2'!K21</f>
        <v>#DIV/0!</v>
      </c>
      <c r="AQ13" s="462"/>
    </row>
    <row r="14" spans="1:43" x14ac:dyDescent="0.2">
      <c r="A14" s="453" t="s">
        <v>325</v>
      </c>
      <c r="B14" s="454" t="s">
        <v>386</v>
      </c>
      <c r="C14" s="473" t="e">
        <f>'Kennzahlenberechnung HRM2'!H25</f>
        <v>#DIV/0!</v>
      </c>
      <c r="D14" s="461" t="e">
        <f>'Kennzahlenberechnung HRM2'!K25</f>
        <v>#DIV/0!</v>
      </c>
      <c r="AQ14" s="462"/>
    </row>
    <row r="15" spans="1:43" x14ac:dyDescent="0.2">
      <c r="A15" s="469"/>
      <c r="B15" s="470"/>
      <c r="C15" s="471"/>
      <c r="D15" s="472"/>
      <c r="AQ15" s="462"/>
    </row>
    <row r="16" spans="1:43" x14ac:dyDescent="0.2">
      <c r="AQ16" s="462"/>
    </row>
    <row r="17" spans="43:45" x14ac:dyDescent="0.2">
      <c r="AQ17" s="465"/>
      <c r="AR17" s="466"/>
      <c r="AS17" s="466"/>
    </row>
  </sheetData>
  <mergeCells count="2">
    <mergeCell ref="C4:E4"/>
    <mergeCell ref="C5:E5"/>
  </mergeCells>
  <pageMargins left="0.78740157480314965" right="0.78740157480314965" top="0.98425196850393704" bottom="0.98425196850393704" header="0.51181102362204722" footer="0.51181102362204722"/>
  <pageSetup paperSize="9" orientation="landscape" r:id="rId1"/>
  <headerFooter alignWithMargins="0"/>
  <rowBreaks count="2" manualBreakCount="2">
    <brk id="18" max="16383" man="1"/>
    <brk id="50"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K28"/>
  <sheetViews>
    <sheetView zoomScale="80" zoomScaleNormal="80" workbookViewId="0">
      <selection activeCell="H25" sqref="H25"/>
    </sheetView>
  </sheetViews>
  <sheetFormatPr baseColWidth="10" defaultColWidth="11.42578125" defaultRowHeight="12.75" x14ac:dyDescent="0.2"/>
  <cols>
    <col min="1" max="1" width="17" style="373" customWidth="1"/>
    <col min="2" max="3" width="40.7109375" style="354" customWidth="1"/>
    <col min="4" max="4" width="41.140625" style="354" bestFit="1" customWidth="1"/>
    <col min="5" max="5" width="32.7109375" style="354" customWidth="1"/>
    <col min="6" max="6" width="28.7109375" style="354" customWidth="1"/>
    <col min="7" max="7" width="15.7109375" style="354" bestFit="1" customWidth="1"/>
    <col min="8" max="11" width="9.7109375" style="354" customWidth="1"/>
    <col min="12" max="16384" width="11.42578125" style="354"/>
  </cols>
  <sheetData>
    <row r="1" spans="1:11" ht="19.5" x14ac:dyDescent="0.2">
      <c r="A1" s="617" t="s">
        <v>395</v>
      </c>
      <c r="B1" s="617"/>
      <c r="C1" s="617"/>
      <c r="D1" s="355" t="s">
        <v>347</v>
      </c>
      <c r="G1" s="356"/>
      <c r="H1" s="356"/>
      <c r="I1" s="356"/>
      <c r="K1" s="356"/>
    </row>
    <row r="2" spans="1:11" ht="21.95" customHeight="1" x14ac:dyDescent="0.2">
      <c r="I2" s="374"/>
      <c r="J2" s="374"/>
    </row>
    <row r="3" spans="1:11" ht="16.5" x14ac:dyDescent="0.2">
      <c r="A3" s="357" t="s">
        <v>255</v>
      </c>
      <c r="B3" s="358" t="s">
        <v>320</v>
      </c>
      <c r="C3" s="359"/>
      <c r="D3" s="359"/>
      <c r="E3" s="359"/>
      <c r="F3" s="359"/>
      <c r="G3" s="359"/>
      <c r="H3" s="359"/>
      <c r="I3" s="375"/>
      <c r="J3" s="375"/>
      <c r="K3" s="359"/>
    </row>
    <row r="4" spans="1:11" ht="28.5" customHeight="1" x14ac:dyDescent="0.2">
      <c r="A4" s="361" t="s">
        <v>249</v>
      </c>
      <c r="B4" s="362" t="s">
        <v>256</v>
      </c>
      <c r="C4" s="362" t="s">
        <v>336</v>
      </c>
      <c r="D4" s="376" t="s">
        <v>328</v>
      </c>
      <c r="E4" s="377"/>
      <c r="F4" s="377"/>
      <c r="G4" s="362" t="s">
        <v>253</v>
      </c>
      <c r="H4" s="363" t="s">
        <v>112</v>
      </c>
      <c r="I4" s="363"/>
      <c r="J4" s="363"/>
      <c r="K4" s="363" t="s">
        <v>106</v>
      </c>
    </row>
    <row r="5" spans="1:11" x14ac:dyDescent="0.2">
      <c r="A5" s="365" t="s">
        <v>250</v>
      </c>
      <c r="B5" s="366">
        <f>Basisdaten!C36-Basisdaten!C22+Basisdaten!C27-Basisdaten!C28</f>
        <v>0</v>
      </c>
      <c r="C5" s="366">
        <f>Basisdaten!C57-Basisdaten!C55-(Basisdaten!C66-Basisdaten!C65)</f>
        <v>0</v>
      </c>
      <c r="D5" s="378" t="e">
        <f>B5/C5</f>
        <v>#DIV/0!</v>
      </c>
      <c r="E5" s="368"/>
      <c r="F5" s="368"/>
      <c r="G5" s="367" t="e">
        <f>D5</f>
        <v>#DIV/0!</v>
      </c>
      <c r="H5" s="369" t="e">
        <f>G5*100</f>
        <v>#DIV/0!</v>
      </c>
      <c r="I5" s="370"/>
      <c r="J5" s="370"/>
      <c r="K5" s="371" t="e">
        <f>IF(H5&lt;25,1,IF(H5&lt;100,6-(100-H5)*(5/75),6))</f>
        <v>#DIV/0!</v>
      </c>
    </row>
    <row r="6" spans="1:11" ht="21.95" customHeight="1" x14ac:dyDescent="0.2">
      <c r="A6" s="417"/>
      <c r="B6" s="417"/>
      <c r="C6" s="422"/>
      <c r="D6" s="423"/>
      <c r="E6" s="422"/>
      <c r="G6" s="424"/>
      <c r="I6" s="374"/>
      <c r="J6" s="374"/>
    </row>
    <row r="7" spans="1:11" ht="16.5" x14ac:dyDescent="0.2">
      <c r="A7" s="357" t="s">
        <v>350</v>
      </c>
      <c r="B7" s="383" t="s">
        <v>326</v>
      </c>
      <c r="C7" s="384"/>
      <c r="D7" s="359"/>
      <c r="E7" s="385"/>
      <c r="F7" s="359"/>
      <c r="G7" s="359"/>
      <c r="H7" s="359"/>
      <c r="I7" s="375"/>
      <c r="J7" s="375"/>
      <c r="K7" s="359"/>
    </row>
    <row r="8" spans="1:11" ht="28.5" customHeight="1" x14ac:dyDescent="0.2">
      <c r="A8" s="361" t="s">
        <v>249</v>
      </c>
      <c r="B8" s="362" t="s">
        <v>256</v>
      </c>
      <c r="C8" s="386" t="s">
        <v>254</v>
      </c>
      <c r="D8" s="404" t="s">
        <v>334</v>
      </c>
      <c r="E8" s="404"/>
      <c r="F8" s="396"/>
      <c r="G8" s="362" t="s">
        <v>253</v>
      </c>
      <c r="H8" s="363" t="s">
        <v>112</v>
      </c>
      <c r="I8" s="363"/>
      <c r="J8" s="363"/>
      <c r="K8" s="363" t="s">
        <v>106</v>
      </c>
    </row>
    <row r="9" spans="1:11" x14ac:dyDescent="0.2">
      <c r="A9" s="365" t="s">
        <v>250</v>
      </c>
      <c r="B9" s="366">
        <f>Basisdaten!C36-Basisdaten!C22+Basisdaten!C27-Basisdaten!C28</f>
        <v>0</v>
      </c>
      <c r="C9" s="409">
        <f>Basisdaten!C36-Basisdaten!C47-Basisdaten!C48-Basisdaten!C49</f>
        <v>0</v>
      </c>
      <c r="D9" s="425" t="e">
        <f>B9/C9</f>
        <v>#DIV/0!</v>
      </c>
      <c r="E9" s="426"/>
      <c r="F9" s="427"/>
      <c r="G9" s="426" t="e">
        <f>D9</f>
        <v>#DIV/0!</v>
      </c>
      <c r="H9" s="428" t="e">
        <f>G9*100</f>
        <v>#DIV/0!</v>
      </c>
      <c r="I9" s="429"/>
      <c r="J9" s="370"/>
      <c r="K9" s="428" t="e">
        <f>IF(H9&gt;=8,6,IF(H9&gt;=4,6-(8-H9)*(2/4),IF(H9&gt;=1,4-(4-H9)*(3/3),1)))</f>
        <v>#DIV/0!</v>
      </c>
    </row>
    <row r="10" spans="1:11" ht="21.95" customHeight="1" x14ac:dyDescent="0.2">
      <c r="A10" s="379"/>
      <c r="B10" s="380"/>
      <c r="C10" s="381"/>
      <c r="E10" s="382"/>
      <c r="I10" s="374"/>
      <c r="J10" s="374"/>
    </row>
    <row r="11" spans="1:11" ht="16.5" x14ac:dyDescent="0.2">
      <c r="A11" s="357" t="s">
        <v>351</v>
      </c>
      <c r="B11" s="383" t="s">
        <v>321</v>
      </c>
      <c r="C11" s="384"/>
      <c r="D11" s="359"/>
      <c r="E11" s="385"/>
      <c r="F11" s="359"/>
      <c r="G11" s="359"/>
      <c r="H11" s="359"/>
      <c r="I11" s="375"/>
      <c r="J11" s="375"/>
      <c r="K11" s="359"/>
    </row>
    <row r="12" spans="1:11" ht="28.5" customHeight="1" x14ac:dyDescent="0.2">
      <c r="A12" s="361" t="s">
        <v>249</v>
      </c>
      <c r="B12" s="386" t="s">
        <v>344</v>
      </c>
      <c r="C12" s="386" t="s">
        <v>254</v>
      </c>
      <c r="D12" s="386" t="s">
        <v>329</v>
      </c>
      <c r="E12" s="387"/>
      <c r="F12" s="386"/>
      <c r="G12" s="362" t="s">
        <v>253</v>
      </c>
      <c r="H12" s="363" t="s">
        <v>112</v>
      </c>
      <c r="I12" s="363"/>
      <c r="J12" s="363"/>
      <c r="K12" s="363" t="s">
        <v>106</v>
      </c>
    </row>
    <row r="13" spans="1:11" x14ac:dyDescent="0.2">
      <c r="A13" s="365" t="s">
        <v>250</v>
      </c>
      <c r="B13" s="388">
        <f>Basisdaten!C23-Basisdaten!C43-Basisdaten!C44-Basisdaten!C45</f>
        <v>0</v>
      </c>
      <c r="C13" s="388">
        <f>Basisdaten!C36-Basisdaten!C47-Basisdaten!C48-Basisdaten!C49</f>
        <v>0</v>
      </c>
      <c r="D13" s="389" t="e">
        <f>B13/C13</f>
        <v>#DIV/0!</v>
      </c>
      <c r="E13" s="366"/>
      <c r="F13" s="378"/>
      <c r="G13" s="390" t="e">
        <f>D13</f>
        <v>#DIV/0!</v>
      </c>
      <c r="H13" s="371" t="e">
        <f>G13*100</f>
        <v>#DIV/0!</v>
      </c>
      <c r="I13" s="370"/>
      <c r="J13" s="370"/>
      <c r="K13" s="371" t="e">
        <f>IF(H13&lt;=0,6,IF(H13&lt;4,6-(H13-0)*(1/2),IF(H13&lt;7,6-(H13-2)*(1/1),1)))</f>
        <v>#DIV/0!</v>
      </c>
    </row>
    <row r="14" spans="1:11" ht="21.95" customHeight="1" x14ac:dyDescent="0.2">
      <c r="A14" s="405"/>
      <c r="B14" s="406"/>
      <c r="C14" s="407"/>
      <c r="D14" s="406"/>
      <c r="E14" s="403"/>
      <c r="F14" s="406"/>
      <c r="I14" s="374"/>
      <c r="J14" s="374"/>
    </row>
    <row r="15" spans="1:11" ht="16.5" x14ac:dyDescent="0.2">
      <c r="A15" s="357" t="s">
        <v>353</v>
      </c>
      <c r="B15" s="383" t="s">
        <v>324</v>
      </c>
      <c r="C15" s="384"/>
      <c r="D15" s="359"/>
      <c r="E15" s="385"/>
      <c r="F15" s="359"/>
      <c r="G15" s="359"/>
      <c r="H15" s="359"/>
      <c r="I15" s="375"/>
      <c r="J15" s="375"/>
      <c r="K15" s="359"/>
    </row>
    <row r="16" spans="1:11" ht="28.5" customHeight="1" x14ac:dyDescent="0.2">
      <c r="A16" s="361" t="s">
        <v>249</v>
      </c>
      <c r="B16" s="362" t="s">
        <v>339</v>
      </c>
      <c r="C16" s="386" t="s">
        <v>254</v>
      </c>
      <c r="D16" s="376" t="s">
        <v>332</v>
      </c>
      <c r="E16" s="387"/>
      <c r="F16" s="363"/>
      <c r="G16" s="362" t="s">
        <v>253</v>
      </c>
      <c r="H16" s="363" t="s">
        <v>112</v>
      </c>
      <c r="I16" s="363"/>
      <c r="J16" s="363"/>
      <c r="K16" s="363" t="s">
        <v>106</v>
      </c>
    </row>
    <row r="17" spans="1:11" x14ac:dyDescent="0.2">
      <c r="A17" s="365" t="s">
        <v>250</v>
      </c>
      <c r="B17" s="408">
        <f>Basisdaten!C23-Basisdaten!C43-Basisdaten!C44-Basisdaten!C45+Basisdaten!C29</f>
        <v>0</v>
      </c>
      <c r="C17" s="409">
        <f>Basisdaten!C36-Basisdaten!C47-Basisdaten!C48-Basisdaten!C49</f>
        <v>0</v>
      </c>
      <c r="D17" s="410" t="e">
        <f>B17/C17</f>
        <v>#DIV/0!</v>
      </c>
      <c r="E17" s="411"/>
      <c r="F17" s="412"/>
      <c r="G17" s="412" t="e">
        <f>D17</f>
        <v>#DIV/0!</v>
      </c>
      <c r="H17" s="413" t="e">
        <f>G17*100</f>
        <v>#DIV/0!</v>
      </c>
      <c r="I17" s="414"/>
      <c r="J17" s="415"/>
      <c r="K17" s="416" t="e">
        <f>IF(H17&lt;=2.5,6,IF(H17&lt;15,6-(H17-2.5)*(1/2.5),1))</f>
        <v>#DIV/0!</v>
      </c>
    </row>
    <row r="18" spans="1:11" ht="21.95" customHeight="1" x14ac:dyDescent="0.2">
      <c r="A18" s="399"/>
      <c r="B18" s="400"/>
      <c r="C18" s="401"/>
      <c r="D18" s="402"/>
      <c r="E18" s="401"/>
      <c r="G18" s="403"/>
      <c r="I18" s="374"/>
      <c r="J18" s="374"/>
    </row>
    <row r="19" spans="1:11" ht="16.5" x14ac:dyDescent="0.2">
      <c r="A19" s="357" t="s">
        <v>352</v>
      </c>
      <c r="B19" s="383" t="s">
        <v>323</v>
      </c>
      <c r="C19" s="384"/>
      <c r="D19" s="359"/>
      <c r="E19" s="385"/>
      <c r="F19" s="359"/>
      <c r="G19" s="359"/>
      <c r="H19" s="359"/>
      <c r="I19" s="375"/>
      <c r="J19" s="375"/>
      <c r="K19" s="359"/>
    </row>
    <row r="20" spans="1:11" ht="28.5" customHeight="1" x14ac:dyDescent="0.2">
      <c r="A20" s="361" t="s">
        <v>249</v>
      </c>
      <c r="B20" s="404" t="s">
        <v>343</v>
      </c>
      <c r="C20" s="404" t="s">
        <v>338</v>
      </c>
      <c r="D20" s="363" t="s">
        <v>331</v>
      </c>
      <c r="E20" s="363"/>
      <c r="F20" s="396"/>
      <c r="G20" s="362" t="s">
        <v>253</v>
      </c>
      <c r="H20" s="363" t="s">
        <v>112</v>
      </c>
      <c r="I20" s="363"/>
      <c r="J20" s="363"/>
      <c r="K20" s="363" t="s">
        <v>106</v>
      </c>
    </row>
    <row r="21" spans="1:11" x14ac:dyDescent="0.2">
      <c r="A21" s="365" t="s">
        <v>250</v>
      </c>
      <c r="B21" s="397">
        <f>Basisdaten!C57-Basisdaten!C55</f>
        <v>0</v>
      </c>
      <c r="C21" s="397">
        <f>Basisdaten!C22-Basisdaten!C27-Basisdaten!C32-Basisdaten!C33-Basisdaten!C34+Basisdaten!C52+Basisdaten!C53+Basisdaten!C54+Basisdaten!C56</f>
        <v>0</v>
      </c>
      <c r="D21" s="389" t="e">
        <f>B21/C21</f>
        <v>#DIV/0!</v>
      </c>
      <c r="E21" s="378"/>
      <c r="F21" s="397"/>
      <c r="G21" s="378" t="e">
        <f>D21</f>
        <v>#DIV/0!</v>
      </c>
      <c r="H21" s="369" t="e">
        <f>G21*100</f>
        <v>#DIV/0!</v>
      </c>
      <c r="I21" s="397"/>
      <c r="J21" s="397"/>
      <c r="K21" s="467" t="e">
        <f>(IF(H21&lt;0,1,IF(H21&lt;3,4-(3-H21)*(1/1),IF(H21&lt;7,6-(7-H21)*(1/2),IF(H21&lt;10,6,IF(H21&lt;14,6-(H21-10)*(1/2),IF(H21&lt;17,4-(H21-14)*(1/1),1)))))))</f>
        <v>#DIV/0!</v>
      </c>
    </row>
    <row r="22" spans="1:11" ht="21.95" customHeight="1" x14ac:dyDescent="0.2">
      <c r="A22" s="417"/>
      <c r="B22" s="418"/>
      <c r="C22" s="418"/>
      <c r="D22" s="418"/>
      <c r="E22" s="418"/>
      <c r="F22" s="418"/>
      <c r="G22" s="417"/>
      <c r="I22" s="419"/>
      <c r="J22" s="419"/>
    </row>
    <row r="23" spans="1:11" ht="16.5" x14ac:dyDescent="0.2">
      <c r="A23" s="357" t="s">
        <v>354</v>
      </c>
      <c r="B23" s="383" t="s">
        <v>325</v>
      </c>
      <c r="C23" s="384"/>
      <c r="D23" s="359"/>
      <c r="E23" s="385"/>
      <c r="F23" s="359"/>
      <c r="G23" s="359"/>
      <c r="H23" s="359"/>
      <c r="I23" s="375"/>
      <c r="J23" s="375"/>
      <c r="K23" s="359"/>
    </row>
    <row r="24" spans="1:11" ht="27.95" customHeight="1" x14ac:dyDescent="0.2">
      <c r="A24" s="361" t="s">
        <v>249</v>
      </c>
      <c r="B24" s="362" t="s">
        <v>335</v>
      </c>
      <c r="C24" s="420" t="s">
        <v>340</v>
      </c>
      <c r="D24" s="420" t="s">
        <v>333</v>
      </c>
      <c r="E24" s="420"/>
      <c r="F24" s="362"/>
      <c r="G24" s="362" t="s">
        <v>253</v>
      </c>
      <c r="H24" s="363" t="s">
        <v>112</v>
      </c>
      <c r="I24" s="363"/>
      <c r="J24" s="363"/>
      <c r="K24" s="363" t="s">
        <v>106</v>
      </c>
    </row>
    <row r="25" spans="1:11" x14ac:dyDescent="0.2">
      <c r="A25" s="365" t="s">
        <v>250</v>
      </c>
      <c r="B25" s="366">
        <f>Basisdaten!C75+Basisdaten!C76+Basisdaten!C77+Basisdaten!C78+Basisdaten!C79+Basisdaten!C80-Basisdaten!C69-Basisdaten!C70-Basisdaten!C71-Basisdaten!C72</f>
        <v>0</v>
      </c>
      <c r="C25" s="368">
        <f>Basisdaten!C13</f>
        <v>0</v>
      </c>
      <c r="D25" s="474" t="e">
        <f>B25/C25</f>
        <v>#DIV/0!</v>
      </c>
      <c r="E25" s="388"/>
      <c r="F25" s="368"/>
      <c r="G25" s="390"/>
      <c r="H25" s="369" t="e">
        <f>D25</f>
        <v>#DIV/0!</v>
      </c>
      <c r="I25" s="421"/>
      <c r="J25" s="421"/>
      <c r="K25" s="371" t="e">
        <f>IF(H25&lt;=0,6,IF(H25&lt;4000,6-(H25-0)*(2/4000),IF(H25&lt;7000,4-(H25-4000)*(3/3000),1)))</f>
        <v>#DIV/0!</v>
      </c>
    </row>
    <row r="26" spans="1:11" x14ac:dyDescent="0.2">
      <c r="A26" s="430"/>
      <c r="B26" s="430"/>
      <c r="C26" s="431"/>
      <c r="D26" s="431"/>
      <c r="E26" s="432"/>
      <c r="F26" s="431"/>
      <c r="H26" s="433"/>
    </row>
    <row r="27" spans="1:11" x14ac:dyDescent="0.2">
      <c r="A27" s="430"/>
      <c r="B27" s="430"/>
      <c r="C27" s="430"/>
      <c r="D27" s="430"/>
      <c r="E27" s="432"/>
      <c r="F27" s="430"/>
      <c r="H27" s="433"/>
    </row>
    <row r="28" spans="1:11" x14ac:dyDescent="0.2">
      <c r="E28" s="434"/>
    </row>
  </sheetData>
  <mergeCells count="1">
    <mergeCell ref="A1:C1"/>
  </mergeCells>
  <printOptions horizontalCentered="1"/>
  <pageMargins left="0.39370078740157483" right="0.39370078740157483" top="0.78740157480314965" bottom="0.78740157480314965" header="0.51181102362204722" footer="0.51181102362204722"/>
  <pageSetup paperSize="9" scale="55"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indexed="51"/>
    <pageSetUpPr fitToPage="1"/>
  </sheetPr>
  <dimension ref="A1:N111"/>
  <sheetViews>
    <sheetView workbookViewId="0">
      <selection activeCell="B38" sqref="B38"/>
    </sheetView>
  </sheetViews>
  <sheetFormatPr baseColWidth="10" defaultColWidth="11.42578125" defaultRowHeight="12.75" x14ac:dyDescent="0.2"/>
  <cols>
    <col min="1" max="1" width="11.42578125" style="55" customWidth="1"/>
    <col min="2" max="2" width="47.140625" style="22" customWidth="1"/>
    <col min="3" max="5" width="14.7109375" style="10" customWidth="1"/>
    <col min="6" max="6" width="14.7109375" style="11" customWidth="1"/>
    <col min="7" max="7" width="14.7109375" style="10" customWidth="1"/>
    <col min="8" max="8" width="21.28515625" style="10" customWidth="1"/>
    <col min="9" max="16384" width="11.42578125" style="10"/>
  </cols>
  <sheetData>
    <row r="1" spans="1:8" ht="19.5" x14ac:dyDescent="0.25">
      <c r="A1" s="563" t="s">
        <v>119</v>
      </c>
      <c r="B1" s="563"/>
    </row>
    <row r="2" spans="1:8" ht="20.100000000000001" customHeight="1" x14ac:dyDescent="0.2">
      <c r="A2" s="12" t="s">
        <v>122</v>
      </c>
      <c r="B2" s="12"/>
      <c r="C2" s="13"/>
      <c r="D2" s="13"/>
      <c r="E2" s="13"/>
      <c r="F2" s="13"/>
    </row>
    <row r="3" spans="1:8" ht="14.25" x14ac:dyDescent="0.2">
      <c r="A3" s="12" t="s">
        <v>153</v>
      </c>
      <c r="B3" s="12"/>
      <c r="C3" s="13"/>
      <c r="D3" s="13"/>
      <c r="E3" s="13"/>
      <c r="F3" s="13"/>
    </row>
    <row r="4" spans="1:8" ht="14.25" x14ac:dyDescent="0.2">
      <c r="A4" s="565" t="s">
        <v>123</v>
      </c>
      <c r="B4" s="565"/>
      <c r="C4" s="565"/>
      <c r="D4" s="565"/>
      <c r="E4" s="565"/>
      <c r="F4" s="565"/>
      <c r="G4" s="565"/>
      <c r="H4" s="14"/>
    </row>
    <row r="5" spans="1:8" ht="14.25" x14ac:dyDescent="0.2">
      <c r="A5" s="564" t="s">
        <v>150</v>
      </c>
      <c r="B5" s="564"/>
      <c r="C5" s="564"/>
      <c r="D5" s="564"/>
      <c r="E5" s="564"/>
      <c r="F5" s="564"/>
      <c r="G5" s="564"/>
      <c r="H5" s="15"/>
    </row>
    <row r="6" spans="1:8" ht="20.100000000000001" customHeight="1" thickBot="1" x14ac:dyDescent="0.25">
      <c r="A6" s="15"/>
      <c r="B6" s="15"/>
      <c r="C6" s="15"/>
      <c r="D6" s="15"/>
      <c r="E6" s="15"/>
      <c r="F6" s="15"/>
      <c r="G6" s="15"/>
      <c r="H6" s="15"/>
    </row>
    <row r="7" spans="1:8" ht="19.5" customHeight="1" x14ac:dyDescent="0.2">
      <c r="A7" s="74" t="s">
        <v>154</v>
      </c>
      <c r="B7" s="75"/>
      <c r="C7" s="568"/>
      <c r="D7" s="569"/>
      <c r="E7" s="569"/>
      <c r="F7" s="17"/>
      <c r="G7" s="16"/>
    </row>
    <row r="8" spans="1:8" ht="20.25" thickBot="1" x14ac:dyDescent="0.25">
      <c r="A8" s="18" t="s">
        <v>155</v>
      </c>
      <c r="B8" s="19"/>
      <c r="C8" s="350"/>
      <c r="D8" s="350"/>
      <c r="E8" s="350"/>
      <c r="F8" s="17"/>
      <c r="G8" s="16"/>
    </row>
    <row r="9" spans="1:8" s="16" customFormat="1" ht="20.100000000000001" customHeight="1" x14ac:dyDescent="0.2">
      <c r="A9" s="10"/>
      <c r="B9" s="10"/>
      <c r="C9" s="10"/>
      <c r="D9" s="10"/>
      <c r="E9" s="10"/>
      <c r="F9" s="13"/>
      <c r="G9" s="10"/>
    </row>
    <row r="10" spans="1:8" s="16" customFormat="1" ht="19.149999999999999" customHeight="1" thickBot="1" x14ac:dyDescent="0.3">
      <c r="A10" s="20" t="s">
        <v>60</v>
      </c>
      <c r="B10" s="21"/>
      <c r="C10" s="21"/>
      <c r="D10" s="21"/>
      <c r="E10" s="21"/>
      <c r="F10" s="13"/>
      <c r="G10" s="10"/>
    </row>
    <row r="11" spans="1:8" x14ac:dyDescent="0.2">
      <c r="A11" s="78"/>
      <c r="C11" s="76" t="s">
        <v>155</v>
      </c>
      <c r="D11" s="76" t="s">
        <v>61</v>
      </c>
      <c r="E11" s="76" t="s">
        <v>62</v>
      </c>
    </row>
    <row r="12" spans="1:8" ht="13.5" thickBot="1" x14ac:dyDescent="0.25">
      <c r="A12" s="343"/>
      <c r="B12" s="21"/>
      <c r="C12" s="344">
        <f>+C8</f>
        <v>0</v>
      </c>
      <c r="D12" s="344">
        <f>+C12-1</f>
        <v>-1</v>
      </c>
      <c r="E12" s="344">
        <f>+C12-2</f>
        <v>-2</v>
      </c>
    </row>
    <row r="13" spans="1:8" ht="13.5" thickBot="1" x14ac:dyDescent="0.25">
      <c r="A13" s="78"/>
      <c r="B13" s="22" t="s">
        <v>301</v>
      </c>
      <c r="C13" s="348"/>
      <c r="D13" s="349"/>
      <c r="E13" s="346" t="s">
        <v>113</v>
      </c>
      <c r="G13" s="352"/>
      <c r="H13" s="352"/>
    </row>
    <row r="14" spans="1:8" ht="20.100000000000001" customHeight="1" x14ac:dyDescent="0.25">
      <c r="A14" s="79" t="s">
        <v>0</v>
      </c>
      <c r="B14" s="80"/>
      <c r="C14" s="23"/>
      <c r="D14" s="23"/>
      <c r="E14" s="23"/>
    </row>
    <row r="15" spans="1:8" ht="20.100000000000001" customHeight="1" x14ac:dyDescent="0.25">
      <c r="A15" s="24" t="s">
        <v>63</v>
      </c>
      <c r="B15" s="25"/>
      <c r="C15" s="26"/>
      <c r="D15" s="26"/>
      <c r="E15" s="26"/>
      <c r="F15" s="22"/>
      <c r="G15" s="22"/>
    </row>
    <row r="16" spans="1:8" ht="20.100000000000001" customHeight="1" x14ac:dyDescent="0.2">
      <c r="A16" s="27" t="s">
        <v>64</v>
      </c>
      <c r="B16" s="28"/>
      <c r="C16" s="29"/>
      <c r="D16" s="29"/>
      <c r="E16" s="29"/>
      <c r="F16" s="22"/>
      <c r="G16" s="22"/>
    </row>
    <row r="17" spans="1:9" x14ac:dyDescent="0.2">
      <c r="A17" s="30">
        <v>400</v>
      </c>
      <c r="B17" s="31" t="s">
        <v>283</v>
      </c>
      <c r="C17" s="32"/>
      <c r="D17" s="33" t="s">
        <v>113</v>
      </c>
      <c r="E17" s="33" t="s">
        <v>113</v>
      </c>
      <c r="F17" s="22"/>
      <c r="G17" s="22"/>
      <c r="H17" s="22"/>
      <c r="I17" s="22"/>
    </row>
    <row r="18" spans="1:9" x14ac:dyDescent="0.2">
      <c r="A18" s="34">
        <v>401</v>
      </c>
      <c r="B18" s="25" t="s">
        <v>284</v>
      </c>
      <c r="C18" s="35"/>
      <c r="D18" s="36" t="s">
        <v>113</v>
      </c>
      <c r="E18" s="36" t="s">
        <v>113</v>
      </c>
      <c r="F18" s="22"/>
      <c r="G18" s="37"/>
      <c r="H18" s="22"/>
      <c r="I18" s="22"/>
    </row>
    <row r="19" spans="1:9" ht="20.100000000000001" customHeight="1" x14ac:dyDescent="0.25">
      <c r="A19" s="81" t="s">
        <v>159</v>
      </c>
      <c r="B19" s="82"/>
      <c r="C19" s="34"/>
      <c r="D19" s="34"/>
      <c r="E19" s="34"/>
      <c r="F19" s="22"/>
      <c r="G19" s="37"/>
      <c r="H19" s="38"/>
      <c r="I19" s="22"/>
    </row>
    <row r="20" spans="1:9" ht="20.100000000000001" customHeight="1" x14ac:dyDescent="0.25">
      <c r="A20" s="24" t="s">
        <v>63</v>
      </c>
      <c r="B20" s="25"/>
      <c r="C20" s="34"/>
      <c r="D20" s="34"/>
      <c r="E20" s="34"/>
      <c r="F20" s="22"/>
      <c r="G20" s="22"/>
      <c r="H20" s="39"/>
      <c r="I20" s="22"/>
    </row>
    <row r="21" spans="1:9" ht="20.100000000000001" customHeight="1" x14ac:dyDescent="0.2">
      <c r="A21" s="27" t="s">
        <v>65</v>
      </c>
      <c r="B21" s="28"/>
      <c r="C21" s="29"/>
      <c r="D21" s="29"/>
      <c r="E21" s="29"/>
      <c r="F21" s="22"/>
      <c r="G21" s="22"/>
      <c r="H21" s="39"/>
      <c r="I21" s="22"/>
    </row>
    <row r="22" spans="1:9" x14ac:dyDescent="0.2">
      <c r="A22" s="40" t="s">
        <v>1</v>
      </c>
      <c r="B22" s="41" t="s">
        <v>65</v>
      </c>
      <c r="C22" s="42"/>
      <c r="D22" s="288"/>
      <c r="E22" s="43" t="s">
        <v>113</v>
      </c>
      <c r="F22" s="22"/>
      <c r="G22" s="22"/>
      <c r="H22" s="22"/>
      <c r="I22" s="22"/>
    </row>
    <row r="23" spans="1:9" x14ac:dyDescent="0.2">
      <c r="A23" s="40" t="s">
        <v>2</v>
      </c>
      <c r="B23" s="44" t="s">
        <v>22</v>
      </c>
      <c r="C23" s="42"/>
      <c r="D23" s="43" t="s">
        <v>113</v>
      </c>
      <c r="E23" s="43" t="s">
        <v>113</v>
      </c>
      <c r="H23" s="22"/>
      <c r="I23" s="22"/>
    </row>
    <row r="24" spans="1:9" x14ac:dyDescent="0.2">
      <c r="A24" s="40">
        <v>321</v>
      </c>
      <c r="B24" s="41" t="s">
        <v>66</v>
      </c>
      <c r="C24" s="42"/>
      <c r="D24" s="43" t="s">
        <v>113</v>
      </c>
      <c r="E24" s="43" t="s">
        <v>113</v>
      </c>
      <c r="H24" s="22"/>
      <c r="I24" s="22"/>
    </row>
    <row r="25" spans="1:9" ht="12.75" customHeight="1" x14ac:dyDescent="0.2">
      <c r="A25" s="40">
        <v>322</v>
      </c>
      <c r="B25" s="41" t="s">
        <v>67</v>
      </c>
      <c r="C25" s="42"/>
      <c r="D25" s="43" t="s">
        <v>113</v>
      </c>
      <c r="E25" s="43" t="s">
        <v>113</v>
      </c>
    </row>
    <row r="26" spans="1:9" ht="12.75" customHeight="1" x14ac:dyDescent="0.2">
      <c r="A26" s="40">
        <v>323</v>
      </c>
      <c r="B26" s="22" t="s">
        <v>68</v>
      </c>
      <c r="C26" s="42"/>
      <c r="D26" s="43" t="s">
        <v>113</v>
      </c>
      <c r="E26" s="43" t="s">
        <v>113</v>
      </c>
    </row>
    <row r="27" spans="1:9" ht="12.75" customHeight="1" x14ac:dyDescent="0.2">
      <c r="A27" s="40">
        <v>33</v>
      </c>
      <c r="B27" s="44" t="s">
        <v>69</v>
      </c>
      <c r="C27" s="42"/>
      <c r="D27" s="289"/>
      <c r="E27" s="43" t="s">
        <v>113</v>
      </c>
    </row>
    <row r="28" spans="1:9" ht="12.75" customHeight="1" x14ac:dyDescent="0.2">
      <c r="A28" s="40" t="s">
        <v>3</v>
      </c>
      <c r="B28" s="44" t="s">
        <v>70</v>
      </c>
      <c r="C28" s="42"/>
      <c r="D28" s="289"/>
      <c r="E28" s="43" t="s">
        <v>113</v>
      </c>
    </row>
    <row r="29" spans="1:9" ht="12.75" customHeight="1" x14ac:dyDescent="0.2">
      <c r="A29" s="40">
        <v>331</v>
      </c>
      <c r="B29" s="44" t="s">
        <v>316</v>
      </c>
      <c r="C29" s="42"/>
      <c r="D29" s="289"/>
      <c r="E29" s="43" t="s">
        <v>113</v>
      </c>
    </row>
    <row r="30" spans="1:9" ht="12.75" customHeight="1" x14ac:dyDescent="0.2">
      <c r="A30" s="40">
        <v>332</v>
      </c>
      <c r="B30" s="44" t="s">
        <v>314</v>
      </c>
      <c r="C30" s="42"/>
      <c r="D30" s="294"/>
      <c r="E30" s="43" t="s">
        <v>113</v>
      </c>
      <c r="G30" s="351"/>
    </row>
    <row r="31" spans="1:9" ht="12.75" customHeight="1" x14ac:dyDescent="0.2">
      <c r="A31" s="40">
        <v>333</v>
      </c>
      <c r="B31" s="44" t="s">
        <v>317</v>
      </c>
      <c r="C31" s="42"/>
      <c r="D31" s="294"/>
      <c r="E31" s="43" t="s">
        <v>113</v>
      </c>
      <c r="G31" s="351"/>
    </row>
    <row r="32" spans="1:9" x14ac:dyDescent="0.2">
      <c r="A32" s="40">
        <v>37</v>
      </c>
      <c r="B32" s="22" t="s">
        <v>71</v>
      </c>
      <c r="C32" s="42"/>
      <c r="D32" s="289"/>
      <c r="E32" s="43" t="s">
        <v>113</v>
      </c>
    </row>
    <row r="33" spans="1:7" ht="12.75" customHeight="1" x14ac:dyDescent="0.2">
      <c r="A33" s="40" t="s">
        <v>4</v>
      </c>
      <c r="B33" s="44" t="s">
        <v>72</v>
      </c>
      <c r="C33" s="45"/>
      <c r="D33" s="289"/>
      <c r="E33" s="46" t="s">
        <v>113</v>
      </c>
    </row>
    <row r="34" spans="1:7" x14ac:dyDescent="0.2">
      <c r="A34" s="47" t="s">
        <v>5</v>
      </c>
      <c r="B34" s="48" t="s">
        <v>73</v>
      </c>
      <c r="C34" s="35"/>
      <c r="D34" s="289"/>
      <c r="E34" s="36" t="s">
        <v>113</v>
      </c>
    </row>
    <row r="35" spans="1:7" ht="20.100000000000001" customHeight="1" x14ac:dyDescent="0.2">
      <c r="A35" s="27" t="s">
        <v>64</v>
      </c>
      <c r="B35" s="49"/>
      <c r="C35" s="29"/>
      <c r="D35" s="29"/>
      <c r="E35" s="29"/>
    </row>
    <row r="36" spans="1:7" ht="12.75" customHeight="1" x14ac:dyDescent="0.2">
      <c r="A36" s="40" t="s">
        <v>6</v>
      </c>
      <c r="B36" s="50" t="s">
        <v>64</v>
      </c>
      <c r="C36" s="42"/>
      <c r="D36" s="43" t="s">
        <v>113</v>
      </c>
      <c r="E36" s="43" t="s">
        <v>113</v>
      </c>
    </row>
    <row r="37" spans="1:7" ht="12.75" customHeight="1" x14ac:dyDescent="0.2">
      <c r="A37" s="40">
        <v>40</v>
      </c>
      <c r="B37" s="50" t="s">
        <v>345</v>
      </c>
      <c r="C37" s="42"/>
      <c r="D37" s="43" t="s">
        <v>113</v>
      </c>
      <c r="E37" s="43" t="s">
        <v>113</v>
      </c>
    </row>
    <row r="38" spans="1:7" ht="12.75" customHeight="1" x14ac:dyDescent="0.2">
      <c r="A38" s="40">
        <v>400</v>
      </c>
      <c r="B38" s="22" t="s">
        <v>74</v>
      </c>
      <c r="C38" s="42"/>
      <c r="D38" s="43" t="s">
        <v>113</v>
      </c>
      <c r="E38" s="43" t="s">
        <v>113</v>
      </c>
    </row>
    <row r="39" spans="1:7" x14ac:dyDescent="0.2">
      <c r="A39" s="40">
        <v>401</v>
      </c>
      <c r="B39" s="22" t="s">
        <v>75</v>
      </c>
      <c r="C39" s="42"/>
      <c r="D39" s="43" t="s">
        <v>113</v>
      </c>
      <c r="E39" s="43" t="s">
        <v>113</v>
      </c>
    </row>
    <row r="40" spans="1:7" x14ac:dyDescent="0.2">
      <c r="A40" s="40">
        <v>402</v>
      </c>
      <c r="B40" s="22" t="s">
        <v>76</v>
      </c>
      <c r="C40" s="42"/>
      <c r="D40" s="43" t="s">
        <v>113</v>
      </c>
      <c r="E40" s="43" t="s">
        <v>113</v>
      </c>
    </row>
    <row r="41" spans="1:7" x14ac:dyDescent="0.2">
      <c r="A41" s="40">
        <v>403</v>
      </c>
      <c r="B41" s="22" t="s">
        <v>77</v>
      </c>
      <c r="C41" s="42"/>
      <c r="D41" s="43" t="s">
        <v>113</v>
      </c>
      <c r="E41" s="43" t="s">
        <v>113</v>
      </c>
    </row>
    <row r="42" spans="1:7" x14ac:dyDescent="0.2">
      <c r="A42" s="40">
        <v>404</v>
      </c>
      <c r="B42" s="22" t="s">
        <v>78</v>
      </c>
      <c r="C42" s="42"/>
      <c r="D42" s="43" t="s">
        <v>113</v>
      </c>
      <c r="E42" s="43" t="s">
        <v>113</v>
      </c>
    </row>
    <row r="43" spans="1:7" x14ac:dyDescent="0.2">
      <c r="A43" s="40">
        <v>420</v>
      </c>
      <c r="B43" s="22" t="s">
        <v>79</v>
      </c>
      <c r="C43" s="42"/>
      <c r="D43" s="43" t="s">
        <v>113</v>
      </c>
      <c r="E43" s="43" t="s">
        <v>113</v>
      </c>
    </row>
    <row r="44" spans="1:7" x14ac:dyDescent="0.2">
      <c r="A44" s="40">
        <v>421</v>
      </c>
      <c r="B44" s="22" t="s">
        <v>80</v>
      </c>
      <c r="C44" s="42"/>
      <c r="D44" s="43" t="s">
        <v>113</v>
      </c>
      <c r="E44" s="43" t="s">
        <v>113</v>
      </c>
    </row>
    <row r="45" spans="1:7" x14ac:dyDescent="0.2">
      <c r="A45" s="40">
        <v>422</v>
      </c>
      <c r="B45" s="22" t="s">
        <v>81</v>
      </c>
      <c r="C45" s="42"/>
      <c r="D45" s="43" t="s">
        <v>113</v>
      </c>
      <c r="E45" s="43" t="s">
        <v>113</v>
      </c>
    </row>
    <row r="46" spans="1:7" x14ac:dyDescent="0.2">
      <c r="A46" s="40">
        <v>423</v>
      </c>
      <c r="B46" s="22" t="s">
        <v>82</v>
      </c>
      <c r="C46" s="42"/>
      <c r="D46" s="43" t="s">
        <v>113</v>
      </c>
      <c r="E46" s="43" t="s">
        <v>113</v>
      </c>
    </row>
    <row r="47" spans="1:7" x14ac:dyDescent="0.2">
      <c r="A47" s="40" t="s">
        <v>7</v>
      </c>
      <c r="B47" s="22" t="s">
        <v>71</v>
      </c>
      <c r="C47" s="42"/>
      <c r="D47" s="43" t="s">
        <v>113</v>
      </c>
      <c r="E47" s="43" t="s">
        <v>113</v>
      </c>
      <c r="F47" s="22"/>
      <c r="G47" s="22"/>
    </row>
    <row r="48" spans="1:7" x14ac:dyDescent="0.2">
      <c r="A48" s="40" t="s">
        <v>8</v>
      </c>
      <c r="B48" s="50" t="s">
        <v>83</v>
      </c>
      <c r="C48" s="42"/>
      <c r="D48" s="43" t="s">
        <v>113</v>
      </c>
      <c r="E48" s="43" t="s">
        <v>113</v>
      </c>
      <c r="F48" s="22"/>
      <c r="G48" s="22"/>
    </row>
    <row r="49" spans="1:14" x14ac:dyDescent="0.2">
      <c r="A49" s="47" t="s">
        <v>9</v>
      </c>
      <c r="B49" s="51" t="s">
        <v>73</v>
      </c>
      <c r="C49" s="35"/>
      <c r="D49" s="36" t="s">
        <v>113</v>
      </c>
      <c r="E49" s="36" t="s">
        <v>113</v>
      </c>
      <c r="F49" s="22"/>
      <c r="G49" s="22"/>
      <c r="H49" s="22"/>
    </row>
    <row r="50" spans="1:14" ht="20.100000000000001" customHeight="1" x14ac:dyDescent="0.25">
      <c r="A50" s="24" t="s">
        <v>84</v>
      </c>
      <c r="B50" s="24"/>
      <c r="C50" s="34"/>
      <c r="D50" s="34"/>
      <c r="E50" s="34"/>
      <c r="F50" s="22"/>
      <c r="G50" s="22"/>
      <c r="H50" s="22"/>
      <c r="I50" s="22"/>
      <c r="J50" s="22"/>
      <c r="K50" s="22"/>
      <c r="L50" s="22"/>
      <c r="M50" s="22"/>
      <c r="N50" s="22"/>
    </row>
    <row r="51" spans="1:14" ht="20.100000000000001" customHeight="1" x14ac:dyDescent="0.2">
      <c r="A51" s="27" t="s">
        <v>85</v>
      </c>
      <c r="C51" s="285"/>
      <c r="D51" s="29"/>
      <c r="E51" s="29"/>
      <c r="F51" s="22"/>
      <c r="G51" s="22"/>
      <c r="H51" s="52"/>
      <c r="I51" s="22"/>
      <c r="J51" s="22"/>
      <c r="K51" s="22"/>
      <c r="L51" s="22"/>
      <c r="M51" s="22"/>
      <c r="N51" s="22"/>
    </row>
    <row r="52" spans="1:14" x14ac:dyDescent="0.2">
      <c r="A52" s="40">
        <v>50</v>
      </c>
      <c r="B52" s="53" t="s">
        <v>47</v>
      </c>
      <c r="C52" s="32"/>
      <c r="D52" s="288"/>
      <c r="E52" s="288"/>
      <c r="F52" s="22"/>
      <c r="G52" s="22"/>
      <c r="H52" s="22"/>
      <c r="I52" s="54"/>
      <c r="J52" s="54"/>
      <c r="K52" s="22"/>
      <c r="L52" s="39"/>
      <c r="M52" s="39"/>
      <c r="N52" s="22"/>
    </row>
    <row r="53" spans="1:14" x14ac:dyDescent="0.2">
      <c r="A53" s="40">
        <v>52</v>
      </c>
      <c r="B53" s="50" t="s">
        <v>49</v>
      </c>
      <c r="C53" s="45"/>
      <c r="D53" s="288"/>
      <c r="E53" s="288"/>
      <c r="F53" s="55"/>
      <c r="G53" s="22"/>
      <c r="H53" s="22"/>
      <c r="I53" s="22"/>
      <c r="J53" s="22"/>
      <c r="K53" s="22"/>
      <c r="L53" s="22"/>
      <c r="M53" s="22"/>
      <c r="N53" s="22"/>
    </row>
    <row r="54" spans="1:14" x14ac:dyDescent="0.2">
      <c r="A54" s="40">
        <v>56</v>
      </c>
      <c r="B54" s="50" t="s">
        <v>86</v>
      </c>
      <c r="C54" s="45"/>
      <c r="D54" s="288"/>
      <c r="E54" s="288"/>
      <c r="F54" s="22"/>
      <c r="G54" s="22"/>
      <c r="H54" s="22"/>
      <c r="I54" s="22"/>
      <c r="J54" s="22"/>
      <c r="K54" s="22"/>
      <c r="L54" s="22"/>
      <c r="M54" s="22"/>
      <c r="N54" s="22"/>
    </row>
    <row r="55" spans="1:14" x14ac:dyDescent="0.2">
      <c r="A55" s="40">
        <v>57</v>
      </c>
      <c r="B55" s="50" t="s">
        <v>71</v>
      </c>
      <c r="C55" s="45"/>
      <c r="D55" s="289"/>
      <c r="E55" s="289"/>
      <c r="H55" s="22"/>
      <c r="I55" s="22"/>
      <c r="J55" s="22"/>
      <c r="K55" s="22"/>
      <c r="L55" s="22"/>
      <c r="M55" s="22"/>
      <c r="N55" s="22"/>
    </row>
    <row r="56" spans="1:14" x14ac:dyDescent="0.2">
      <c r="A56" s="40">
        <v>58</v>
      </c>
      <c r="B56" s="50" t="s">
        <v>87</v>
      </c>
      <c r="C56" s="35"/>
      <c r="D56" s="290"/>
      <c r="E56" s="290"/>
      <c r="H56" s="22"/>
      <c r="I56" s="22"/>
      <c r="J56" s="22"/>
      <c r="K56" s="22"/>
      <c r="L56" s="22"/>
      <c r="M56" s="22"/>
      <c r="N56" s="22"/>
    </row>
    <row r="57" spans="1:14" x14ac:dyDescent="0.2">
      <c r="A57" s="56"/>
      <c r="B57" s="57" t="s">
        <v>115</v>
      </c>
      <c r="C57" s="284">
        <f>SUM(C52:C56)</f>
        <v>0</v>
      </c>
      <c r="D57" s="291">
        <f>SUM(D52:D56)</f>
        <v>0</v>
      </c>
      <c r="E57" s="291">
        <f>SUM(E52:E56)</f>
        <v>0</v>
      </c>
      <c r="F57" s="58"/>
      <c r="G57" s="58"/>
      <c r="I57" s="22"/>
      <c r="J57" s="22"/>
      <c r="K57" s="22"/>
      <c r="L57" s="22"/>
      <c r="M57" s="22"/>
      <c r="N57" s="22"/>
    </row>
    <row r="58" spans="1:14" ht="20.100000000000001" customHeight="1" x14ac:dyDescent="0.2">
      <c r="A58" s="27" t="s">
        <v>88</v>
      </c>
      <c r="C58" s="29"/>
      <c r="D58" s="29"/>
      <c r="E58" s="29"/>
    </row>
    <row r="59" spans="1:14" x14ac:dyDescent="0.2">
      <c r="A59" s="40">
        <v>60</v>
      </c>
      <c r="B59" s="53" t="s">
        <v>89</v>
      </c>
      <c r="C59" s="32"/>
      <c r="D59" s="289"/>
      <c r="E59" s="289"/>
      <c r="H59" s="58"/>
    </row>
    <row r="60" spans="1:14" x14ac:dyDescent="0.2">
      <c r="A60" s="40">
        <v>61</v>
      </c>
      <c r="B60" s="50" t="s">
        <v>90</v>
      </c>
      <c r="C60" s="45"/>
      <c r="D60" s="289"/>
      <c r="E60" s="289"/>
    </row>
    <row r="61" spans="1:14" x14ac:dyDescent="0.2">
      <c r="A61" s="40">
        <v>62</v>
      </c>
      <c r="B61" s="50" t="s">
        <v>91</v>
      </c>
      <c r="C61" s="45"/>
      <c r="D61" s="289"/>
      <c r="E61" s="289"/>
    </row>
    <row r="62" spans="1:14" x14ac:dyDescent="0.2">
      <c r="A62" s="40">
        <v>63</v>
      </c>
      <c r="B62" s="50" t="s">
        <v>92</v>
      </c>
      <c r="C62" s="45"/>
      <c r="D62" s="289"/>
      <c r="E62" s="289"/>
    </row>
    <row r="63" spans="1:14" x14ac:dyDescent="0.2">
      <c r="A63" s="40">
        <v>64</v>
      </c>
      <c r="B63" s="50" t="s">
        <v>93</v>
      </c>
      <c r="C63" s="45"/>
      <c r="D63" s="289"/>
      <c r="E63" s="289"/>
    </row>
    <row r="64" spans="1:14" x14ac:dyDescent="0.2">
      <c r="A64" s="40">
        <v>66</v>
      </c>
      <c r="B64" s="50" t="s">
        <v>94</v>
      </c>
      <c r="C64" s="45"/>
      <c r="D64" s="289"/>
      <c r="E64" s="289"/>
    </row>
    <row r="65" spans="1:9" x14ac:dyDescent="0.2">
      <c r="A65" s="40">
        <v>67</v>
      </c>
      <c r="B65" s="50" t="s">
        <v>71</v>
      </c>
      <c r="C65" s="35"/>
      <c r="D65" s="290"/>
      <c r="E65" s="290"/>
    </row>
    <row r="66" spans="1:9" x14ac:dyDescent="0.2">
      <c r="A66" s="56"/>
      <c r="B66" s="57" t="s">
        <v>285</v>
      </c>
      <c r="C66" s="284">
        <f>SUM(C59:C65)</f>
        <v>0</v>
      </c>
      <c r="D66" s="291">
        <f>SUM(D59:D65)</f>
        <v>0</v>
      </c>
      <c r="E66" s="291">
        <f>SUM(E59:E65)</f>
        <v>0</v>
      </c>
      <c r="F66" s="58"/>
      <c r="G66" s="58"/>
    </row>
    <row r="67" spans="1:9" ht="20.100000000000001" customHeight="1" x14ac:dyDescent="0.25">
      <c r="A67" s="59" t="s">
        <v>96</v>
      </c>
      <c r="B67" s="49"/>
      <c r="C67" s="29"/>
      <c r="D67" s="29"/>
      <c r="E67" s="29"/>
      <c r="F67" s="58"/>
      <c r="G67" s="58"/>
    </row>
    <row r="68" spans="1:9" ht="20.100000000000001" customHeight="1" x14ac:dyDescent="0.2">
      <c r="A68" s="60" t="s">
        <v>97</v>
      </c>
      <c r="B68" s="61"/>
      <c r="C68" s="34"/>
      <c r="D68" s="34"/>
      <c r="E68" s="34"/>
      <c r="H68" s="58"/>
    </row>
    <row r="69" spans="1:9" x14ac:dyDescent="0.2">
      <c r="A69" s="40">
        <v>10</v>
      </c>
      <c r="B69" s="22" t="s">
        <v>98</v>
      </c>
      <c r="C69" s="45"/>
      <c r="D69" s="289"/>
      <c r="E69" s="43" t="s">
        <v>113</v>
      </c>
      <c r="H69" s="58"/>
      <c r="I69" s="62"/>
    </row>
    <row r="70" spans="1:9" x14ac:dyDescent="0.2">
      <c r="A70" s="40">
        <v>11</v>
      </c>
      <c r="B70" s="22" t="s">
        <v>80</v>
      </c>
      <c r="C70" s="45"/>
      <c r="D70" s="289"/>
      <c r="E70" s="43" t="s">
        <v>113</v>
      </c>
    </row>
    <row r="71" spans="1:9" x14ac:dyDescent="0.2">
      <c r="A71" s="40">
        <v>12</v>
      </c>
      <c r="B71" s="22" t="s">
        <v>99</v>
      </c>
      <c r="C71" s="45"/>
      <c r="D71" s="289"/>
      <c r="E71" s="43" t="s">
        <v>113</v>
      </c>
    </row>
    <row r="72" spans="1:9" x14ac:dyDescent="0.2">
      <c r="A72" s="40">
        <v>13</v>
      </c>
      <c r="B72" s="22" t="s">
        <v>100</v>
      </c>
      <c r="C72" s="45"/>
      <c r="D72" s="288"/>
      <c r="E72" s="46" t="s">
        <v>113</v>
      </c>
    </row>
    <row r="73" spans="1:9" x14ac:dyDescent="0.2">
      <c r="A73" s="47">
        <v>19</v>
      </c>
      <c r="B73" s="25" t="s">
        <v>278</v>
      </c>
      <c r="C73" s="63"/>
      <c r="D73" s="290"/>
      <c r="E73" s="36" t="s">
        <v>113</v>
      </c>
    </row>
    <row r="74" spans="1:9" ht="20.100000000000001" customHeight="1" x14ac:dyDescent="0.2">
      <c r="A74" s="60" t="s">
        <v>101</v>
      </c>
      <c r="B74" s="61"/>
      <c r="C74" s="34"/>
      <c r="D74" s="34"/>
      <c r="E74" s="34"/>
    </row>
    <row r="75" spans="1:9" x14ac:dyDescent="0.2">
      <c r="A75" s="40">
        <v>20</v>
      </c>
      <c r="B75" s="22" t="s">
        <v>102</v>
      </c>
      <c r="C75" s="45"/>
      <c r="D75" s="289"/>
      <c r="E75" s="43" t="s">
        <v>113</v>
      </c>
    </row>
    <row r="76" spans="1:9" x14ac:dyDescent="0.2">
      <c r="A76" s="40">
        <v>21</v>
      </c>
      <c r="B76" s="41" t="s">
        <v>66</v>
      </c>
      <c r="C76" s="45"/>
      <c r="D76" s="289"/>
      <c r="E76" s="43" t="s">
        <v>113</v>
      </c>
    </row>
    <row r="77" spans="1:9" x14ac:dyDescent="0.2">
      <c r="A77" s="40">
        <v>22</v>
      </c>
      <c r="B77" s="41" t="s">
        <v>67</v>
      </c>
      <c r="C77" s="45"/>
      <c r="D77" s="289"/>
      <c r="E77" s="43" t="s">
        <v>113</v>
      </c>
    </row>
    <row r="78" spans="1:9" x14ac:dyDescent="0.2">
      <c r="A78" s="40">
        <v>23</v>
      </c>
      <c r="B78" s="22" t="s">
        <v>103</v>
      </c>
      <c r="C78" s="286"/>
      <c r="D78" s="289"/>
      <c r="E78" s="46" t="s">
        <v>113</v>
      </c>
    </row>
    <row r="79" spans="1:9" x14ac:dyDescent="0.2">
      <c r="A79" s="40">
        <v>24</v>
      </c>
      <c r="B79" s="22" t="s">
        <v>104</v>
      </c>
      <c r="C79" s="45"/>
      <c r="D79" s="289"/>
      <c r="E79" s="46" t="s">
        <v>113</v>
      </c>
    </row>
    <row r="80" spans="1:9" x14ac:dyDescent="0.2">
      <c r="A80" s="40">
        <v>25</v>
      </c>
      <c r="B80" s="22" t="s">
        <v>105</v>
      </c>
      <c r="C80" s="45"/>
      <c r="D80" s="288"/>
      <c r="E80" s="46" t="s">
        <v>113</v>
      </c>
    </row>
    <row r="81" spans="1:7" x14ac:dyDescent="0.2">
      <c r="A81" s="47">
        <v>29</v>
      </c>
      <c r="B81" s="25" t="s">
        <v>141</v>
      </c>
      <c r="C81" s="63"/>
      <c r="D81" s="290"/>
      <c r="E81" s="36" t="s">
        <v>113</v>
      </c>
    </row>
    <row r="82" spans="1:7" ht="13.5" thickBot="1" x14ac:dyDescent="0.25">
      <c r="C82" s="65"/>
      <c r="D82" s="65"/>
      <c r="E82" s="65"/>
      <c r="F82" s="66"/>
      <c r="G82" s="21"/>
    </row>
    <row r="83" spans="1:7" ht="16.5" x14ac:dyDescent="0.25">
      <c r="A83" s="77" t="s">
        <v>116</v>
      </c>
      <c r="B83" s="67"/>
      <c r="C83" s="68"/>
      <c r="D83" s="69"/>
      <c r="E83" s="70"/>
    </row>
    <row r="84" spans="1:7" x14ac:dyDescent="0.2">
      <c r="C84" s="22"/>
      <c r="D84" s="71"/>
      <c r="E84" s="55"/>
    </row>
    <row r="85" spans="1:7" x14ac:dyDescent="0.2">
      <c r="A85" s="72" t="s">
        <v>156</v>
      </c>
      <c r="B85" s="72" t="s">
        <v>157</v>
      </c>
      <c r="C85" s="566" t="s">
        <v>158</v>
      </c>
      <c r="D85" s="566"/>
      <c r="E85" s="566" t="s">
        <v>117</v>
      </c>
      <c r="F85" s="566"/>
      <c r="G85" s="566"/>
    </row>
    <row r="86" spans="1:7" ht="13.5" thickBot="1" x14ac:dyDescent="0.25">
      <c r="A86" s="341"/>
      <c r="B86" s="341"/>
      <c r="C86" s="567"/>
      <c r="D86" s="567"/>
      <c r="E86" s="562"/>
      <c r="F86" s="562"/>
      <c r="G86" s="562"/>
    </row>
    <row r="87" spans="1:7" x14ac:dyDescent="0.2">
      <c r="C87" s="73"/>
      <c r="D87" s="73"/>
      <c r="E87" s="73"/>
    </row>
    <row r="88" spans="1:7" x14ac:dyDescent="0.2">
      <c r="C88" s="73"/>
      <c r="D88" s="73"/>
      <c r="E88" s="73"/>
    </row>
    <row r="89" spans="1:7" x14ac:dyDescent="0.2">
      <c r="C89" s="73"/>
      <c r="D89" s="73"/>
      <c r="E89" s="73"/>
    </row>
    <row r="90" spans="1:7" x14ac:dyDescent="0.2">
      <c r="C90" s="73"/>
      <c r="D90" s="73"/>
      <c r="E90" s="73"/>
    </row>
    <row r="91" spans="1:7" x14ac:dyDescent="0.2">
      <c r="C91" s="73"/>
      <c r="D91" s="73"/>
      <c r="E91" s="73"/>
    </row>
    <row r="92" spans="1:7" x14ac:dyDescent="0.2">
      <c r="C92" s="73"/>
      <c r="D92" s="73"/>
      <c r="E92" s="73"/>
    </row>
    <row r="93" spans="1:7" x14ac:dyDescent="0.2">
      <c r="C93" s="73"/>
      <c r="D93" s="73"/>
      <c r="E93" s="73"/>
    </row>
    <row r="94" spans="1:7" x14ac:dyDescent="0.2">
      <c r="C94" s="73"/>
      <c r="D94" s="73"/>
      <c r="E94" s="73"/>
    </row>
    <row r="95" spans="1:7" x14ac:dyDescent="0.2">
      <c r="C95" s="73"/>
      <c r="D95" s="73"/>
      <c r="E95" s="73"/>
    </row>
    <row r="96" spans="1:7" x14ac:dyDescent="0.2">
      <c r="C96" s="73"/>
      <c r="D96" s="73"/>
      <c r="E96" s="73"/>
    </row>
    <row r="97" spans="3:5" x14ac:dyDescent="0.2">
      <c r="C97" s="73"/>
      <c r="D97" s="73"/>
      <c r="E97" s="73"/>
    </row>
    <row r="98" spans="3:5" x14ac:dyDescent="0.2">
      <c r="C98" s="73"/>
      <c r="D98" s="73"/>
      <c r="E98" s="73"/>
    </row>
    <row r="99" spans="3:5" x14ac:dyDescent="0.2">
      <c r="C99" s="73"/>
      <c r="D99" s="73"/>
      <c r="E99" s="73"/>
    </row>
    <row r="100" spans="3:5" x14ac:dyDescent="0.2">
      <c r="C100" s="73"/>
      <c r="D100" s="73"/>
      <c r="E100" s="73"/>
    </row>
    <row r="101" spans="3:5" x14ac:dyDescent="0.2">
      <c r="C101" s="73"/>
      <c r="D101" s="73"/>
      <c r="E101" s="73"/>
    </row>
    <row r="102" spans="3:5" x14ac:dyDescent="0.2">
      <c r="C102" s="73"/>
      <c r="D102" s="73"/>
      <c r="E102" s="73"/>
    </row>
    <row r="103" spans="3:5" x14ac:dyDescent="0.2">
      <c r="C103" s="73"/>
      <c r="D103" s="73"/>
      <c r="E103" s="73"/>
    </row>
    <row r="104" spans="3:5" x14ac:dyDescent="0.2">
      <c r="C104" s="73"/>
      <c r="D104" s="73"/>
      <c r="E104" s="73"/>
    </row>
    <row r="105" spans="3:5" x14ac:dyDescent="0.2">
      <c r="C105" s="73"/>
      <c r="D105" s="73"/>
      <c r="E105" s="73"/>
    </row>
    <row r="106" spans="3:5" x14ac:dyDescent="0.2">
      <c r="C106" s="73"/>
      <c r="D106" s="73"/>
      <c r="E106" s="73"/>
    </row>
    <row r="107" spans="3:5" x14ac:dyDescent="0.2">
      <c r="C107" s="73"/>
      <c r="D107" s="73"/>
      <c r="E107" s="73"/>
    </row>
    <row r="108" spans="3:5" x14ac:dyDescent="0.2">
      <c r="C108" s="73"/>
      <c r="D108" s="73"/>
      <c r="E108" s="73"/>
    </row>
    <row r="109" spans="3:5" x14ac:dyDescent="0.2">
      <c r="C109" s="73"/>
      <c r="D109" s="73"/>
      <c r="E109" s="73"/>
    </row>
    <row r="110" spans="3:5" x14ac:dyDescent="0.2">
      <c r="C110" s="73"/>
      <c r="D110" s="73"/>
      <c r="E110" s="73"/>
    </row>
    <row r="111" spans="3:5" x14ac:dyDescent="0.2">
      <c r="C111" s="73"/>
      <c r="D111" s="73"/>
      <c r="E111" s="73"/>
    </row>
  </sheetData>
  <mergeCells count="8">
    <mergeCell ref="E86:G86"/>
    <mergeCell ref="A1:B1"/>
    <mergeCell ref="A5:G5"/>
    <mergeCell ref="A4:G4"/>
    <mergeCell ref="C85:D85"/>
    <mergeCell ref="C86:D86"/>
    <mergeCell ref="E85:G85"/>
    <mergeCell ref="C7:E7"/>
  </mergeCells>
  <phoneticPr fontId="0" type="noConversion"/>
  <pageMargins left="0.98425196850393704" right="0.39370078740157483" top="0.39370078740157483" bottom="0.39370078740157483" header="0.51181102362204722" footer="0.51181102362204722"/>
  <pageSetup paperSize="9" scale="66" orientation="portrait" verticalDpi="300"/>
  <headerFooter alignWithMargin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N79"/>
  <sheetViews>
    <sheetView topLeftCell="A19" workbookViewId="0">
      <selection activeCell="B35" sqref="B35"/>
    </sheetView>
  </sheetViews>
  <sheetFormatPr baseColWidth="10" defaultColWidth="11.42578125" defaultRowHeight="12.75" x14ac:dyDescent="0.2"/>
  <cols>
    <col min="1" max="1" width="11.42578125" style="55" customWidth="1"/>
    <col min="2" max="2" width="47.140625" style="22" customWidth="1"/>
    <col min="3" max="5" width="14.7109375" style="10" customWidth="1"/>
    <col min="6" max="6" width="5.7109375" style="11" customWidth="1"/>
    <col min="7" max="9" width="14.7109375" style="10" customWidth="1"/>
    <col min="10" max="16384" width="11.42578125" style="10"/>
  </cols>
  <sheetData>
    <row r="1" spans="1:9" ht="19.5" x14ac:dyDescent="0.25">
      <c r="A1" s="9" t="s">
        <v>236</v>
      </c>
    </row>
    <row r="2" spans="1:9" ht="20.100000000000001" customHeight="1" x14ac:dyDescent="0.2">
      <c r="A2" s="12" t="s">
        <v>237</v>
      </c>
      <c r="B2" s="12"/>
      <c r="C2" s="13"/>
      <c r="D2" s="13"/>
      <c r="E2" s="13"/>
      <c r="F2" s="13"/>
      <c r="G2" s="157"/>
      <c r="H2" s="157"/>
      <c r="I2" s="157"/>
    </row>
    <row r="3" spans="1:9" ht="14.25" x14ac:dyDescent="0.2">
      <c r="A3" s="12" t="s">
        <v>238</v>
      </c>
      <c r="B3" s="12"/>
      <c r="C3" s="13"/>
      <c r="D3" s="13"/>
      <c r="E3" s="13"/>
      <c r="F3" s="13"/>
      <c r="G3" s="157"/>
      <c r="H3" s="157"/>
      <c r="I3" s="157"/>
    </row>
    <row r="4" spans="1:9" ht="17.25" customHeight="1" thickBot="1" x14ac:dyDescent="0.25">
      <c r="A4" s="158"/>
      <c r="B4" s="158"/>
      <c r="C4" s="159"/>
      <c r="F4" s="13"/>
    </row>
    <row r="5" spans="1:9" ht="19.5" x14ac:dyDescent="0.2">
      <c r="A5" s="74" t="s">
        <v>154</v>
      </c>
      <c r="B5" s="273"/>
      <c r="C5" s="570" t="str">
        <f>IF(Basisdaten!C7=0,"",Basisdaten!C7)</f>
        <v/>
      </c>
      <c r="D5" s="570"/>
      <c r="E5" s="570"/>
      <c r="F5" s="13"/>
    </row>
    <row r="6" spans="1:9" ht="20.25" thickBot="1" x14ac:dyDescent="0.25">
      <c r="A6" s="18" t="s">
        <v>155</v>
      </c>
      <c r="B6" s="19"/>
      <c r="C6" s="571" t="str">
        <f>IF(Basisdaten!C8=0,"",Basisdaten!C8)</f>
        <v/>
      </c>
      <c r="D6" s="571"/>
      <c r="E6" s="571"/>
      <c r="F6" s="13"/>
    </row>
    <row r="7" spans="1:9" ht="17.25" customHeight="1" x14ac:dyDescent="0.2">
      <c r="A7" s="10"/>
      <c r="B7" s="10"/>
      <c r="F7" s="13"/>
    </row>
    <row r="8" spans="1:9" ht="20.25" thickBot="1" x14ac:dyDescent="0.3">
      <c r="A8" s="20" t="s">
        <v>60</v>
      </c>
      <c r="B8" s="21"/>
      <c r="C8" s="20" t="s">
        <v>277</v>
      </c>
      <c r="D8" s="21"/>
      <c r="E8" s="21"/>
      <c r="F8" s="13"/>
      <c r="G8" s="20" t="s">
        <v>235</v>
      </c>
      <c r="H8" s="21"/>
      <c r="I8" s="21"/>
    </row>
    <row r="9" spans="1:9" x14ac:dyDescent="0.2">
      <c r="A9" s="78"/>
      <c r="C9" s="167" t="s">
        <v>155</v>
      </c>
      <c r="D9" s="167" t="s">
        <v>61</v>
      </c>
      <c r="E9" s="167" t="s">
        <v>62</v>
      </c>
      <c r="F9" s="168"/>
      <c r="G9" s="167" t="s">
        <v>155</v>
      </c>
      <c r="H9" s="167" t="s">
        <v>61</v>
      </c>
      <c r="I9" s="167" t="s">
        <v>62</v>
      </c>
    </row>
    <row r="10" spans="1:9" ht="13.5" thickBot="1" x14ac:dyDescent="0.25">
      <c r="A10" s="78"/>
      <c r="C10" s="167">
        <f>+Basisdaten!C12</f>
        <v>0</v>
      </c>
      <c r="D10" s="167">
        <f>+C10-1</f>
        <v>-1</v>
      </c>
      <c r="E10" s="167">
        <f>+C10-2</f>
        <v>-2</v>
      </c>
      <c r="F10" s="168"/>
      <c r="G10" s="167">
        <f>+C10</f>
        <v>0</v>
      </c>
      <c r="H10" s="167">
        <f>+G10-1</f>
        <v>-1</v>
      </c>
      <c r="I10" s="167">
        <f>+G10-2</f>
        <v>-2</v>
      </c>
    </row>
    <row r="11" spans="1:9" ht="20.100000000000001" customHeight="1" x14ac:dyDescent="0.25">
      <c r="A11" s="79" t="s">
        <v>0</v>
      </c>
      <c r="B11" s="80"/>
      <c r="C11" s="23"/>
      <c r="D11" s="23"/>
      <c r="E11" s="23"/>
      <c r="G11" s="23"/>
      <c r="H11" s="23"/>
      <c r="I11" s="23"/>
    </row>
    <row r="12" spans="1:9" ht="20.100000000000001" customHeight="1" x14ac:dyDescent="0.25">
      <c r="A12" s="24" t="s">
        <v>63</v>
      </c>
      <c r="B12" s="25"/>
      <c r="C12" s="26"/>
      <c r="D12" s="26"/>
      <c r="E12" s="26"/>
      <c r="F12" s="22"/>
      <c r="G12" s="26"/>
      <c r="H12" s="26"/>
      <c r="I12" s="26"/>
    </row>
    <row r="13" spans="1:9" ht="20.100000000000001" customHeight="1" x14ac:dyDescent="0.2">
      <c r="A13" s="27" t="s">
        <v>64</v>
      </c>
      <c r="B13" s="28"/>
      <c r="C13" s="94"/>
      <c r="D13" s="94"/>
      <c r="E13" s="94"/>
      <c r="F13" s="22"/>
      <c r="G13" s="160"/>
      <c r="H13" s="160"/>
      <c r="I13" s="160"/>
    </row>
    <row r="14" spans="1:9" x14ac:dyDescent="0.2">
      <c r="A14" s="30">
        <v>400</v>
      </c>
      <c r="B14" s="31" t="s">
        <v>283</v>
      </c>
      <c r="C14" s="161"/>
      <c r="D14" s="33" t="s">
        <v>113</v>
      </c>
      <c r="E14" s="33" t="s">
        <v>113</v>
      </c>
      <c r="F14" s="292"/>
      <c r="G14" s="161" t="str">
        <f>+IF(C14-Basisdaten!C17=0,"richtig",C14-Basisdaten!C17)</f>
        <v>richtig</v>
      </c>
      <c r="H14" s="33" t="s">
        <v>113</v>
      </c>
      <c r="I14" s="33" t="s">
        <v>113</v>
      </c>
    </row>
    <row r="15" spans="1:9" x14ac:dyDescent="0.2">
      <c r="A15" s="34">
        <v>401</v>
      </c>
      <c r="B15" s="25" t="s">
        <v>284</v>
      </c>
      <c r="C15" s="162"/>
      <c r="D15" s="36" t="s">
        <v>113</v>
      </c>
      <c r="E15" s="36" t="s">
        <v>113</v>
      </c>
      <c r="F15" s="292"/>
      <c r="G15" s="162" t="str">
        <f>+IF(C15-Basisdaten!C18=0,"richtig",C15-Basisdaten!C18)</f>
        <v>richtig</v>
      </c>
      <c r="H15" s="36" t="s">
        <v>113</v>
      </c>
      <c r="I15" s="36" t="s">
        <v>113</v>
      </c>
    </row>
    <row r="16" spans="1:9" ht="20.100000000000001" customHeight="1" x14ac:dyDescent="0.25">
      <c r="A16" s="81" t="s">
        <v>159</v>
      </c>
      <c r="B16" s="82"/>
      <c r="C16" s="26"/>
      <c r="D16" s="26"/>
      <c r="E16" s="26"/>
      <c r="F16" s="292"/>
      <c r="G16" s="39"/>
      <c r="H16" s="39"/>
      <c r="I16" s="39"/>
    </row>
    <row r="17" spans="1:9" ht="20.100000000000001" customHeight="1" x14ac:dyDescent="0.25">
      <c r="A17" s="24" t="s">
        <v>63</v>
      </c>
      <c r="B17" s="25"/>
      <c r="C17" s="26"/>
      <c r="D17" s="26"/>
      <c r="E17" s="26"/>
      <c r="F17" s="292"/>
      <c r="G17" s="39"/>
      <c r="H17" s="39"/>
      <c r="I17" s="39"/>
    </row>
    <row r="18" spans="1:9" ht="20.100000000000001" customHeight="1" x14ac:dyDescent="0.2">
      <c r="A18" s="27" t="s">
        <v>65</v>
      </c>
      <c r="B18" s="28"/>
      <c r="C18" s="94"/>
      <c r="D18" s="94"/>
      <c r="E18" s="94"/>
      <c r="F18" s="292"/>
      <c r="G18" s="39"/>
      <c r="H18" s="39"/>
      <c r="I18" s="39"/>
    </row>
    <row r="19" spans="1:9" x14ac:dyDescent="0.2">
      <c r="A19" s="40" t="s">
        <v>1</v>
      </c>
      <c r="B19" s="41" t="s">
        <v>65</v>
      </c>
      <c r="C19" s="293"/>
      <c r="D19" s="294"/>
      <c r="E19" s="43" t="s">
        <v>113</v>
      </c>
      <c r="F19" s="292"/>
      <c r="G19" s="161" t="str">
        <f>+IF(C19-Basisdaten!C22=0,"richtig",C19-Basisdaten!C22)</f>
        <v>richtig</v>
      </c>
      <c r="H19" s="163" t="str">
        <f>+IF(D19-Basisdaten!D22=0,"richtig",D19-Basisdaten!D22)</f>
        <v>richtig</v>
      </c>
      <c r="I19" s="33" t="s">
        <v>113</v>
      </c>
    </row>
    <row r="20" spans="1:9" ht="12.75" customHeight="1" x14ac:dyDescent="0.2">
      <c r="A20" s="40" t="s">
        <v>2</v>
      </c>
      <c r="B20" s="44" t="s">
        <v>22</v>
      </c>
      <c r="C20" s="293"/>
      <c r="D20" s="43" t="s">
        <v>113</v>
      </c>
      <c r="E20" s="43" t="s">
        <v>113</v>
      </c>
      <c r="F20" s="58"/>
      <c r="G20" s="64" t="str">
        <f>+IF(C20-Basisdaten!C23=0,"richtig",C20-Basisdaten!C23)</f>
        <v>richtig</v>
      </c>
      <c r="H20" s="46" t="s">
        <v>113</v>
      </c>
      <c r="I20" s="46" t="s">
        <v>113</v>
      </c>
    </row>
    <row r="21" spans="1:9" ht="12.75" customHeight="1" x14ac:dyDescent="0.2">
      <c r="A21" s="40">
        <v>321</v>
      </c>
      <c r="B21" s="41" t="s">
        <v>66</v>
      </c>
      <c r="C21" s="293"/>
      <c r="D21" s="43" t="s">
        <v>113</v>
      </c>
      <c r="E21" s="43" t="s">
        <v>113</v>
      </c>
      <c r="F21" s="58"/>
      <c r="G21" s="64" t="str">
        <f>+IF(C21-Basisdaten!C24=0,"richtig",C21-Basisdaten!C24)</f>
        <v>richtig</v>
      </c>
      <c r="H21" s="46" t="s">
        <v>113</v>
      </c>
      <c r="I21" s="46" t="s">
        <v>113</v>
      </c>
    </row>
    <row r="22" spans="1:9" ht="12.75" customHeight="1" x14ac:dyDescent="0.2">
      <c r="A22" s="40">
        <v>322</v>
      </c>
      <c r="B22" s="41" t="s">
        <v>67</v>
      </c>
      <c r="C22" s="293"/>
      <c r="D22" s="43" t="s">
        <v>113</v>
      </c>
      <c r="E22" s="43" t="s">
        <v>113</v>
      </c>
      <c r="F22" s="58"/>
      <c r="G22" s="64" t="str">
        <f>+IF(C22-Basisdaten!C25=0,"richtig",C22-Basisdaten!C25)</f>
        <v>richtig</v>
      </c>
      <c r="H22" s="46" t="s">
        <v>113</v>
      </c>
      <c r="I22" s="46" t="s">
        <v>113</v>
      </c>
    </row>
    <row r="23" spans="1:9" ht="12.75" customHeight="1" x14ac:dyDescent="0.2">
      <c r="A23" s="40">
        <v>323</v>
      </c>
      <c r="B23" s="22" t="s">
        <v>68</v>
      </c>
      <c r="C23" s="293"/>
      <c r="D23" s="43" t="s">
        <v>113</v>
      </c>
      <c r="E23" s="43" t="s">
        <v>113</v>
      </c>
      <c r="F23" s="58"/>
      <c r="G23" s="64" t="str">
        <f>+IF(C23-Basisdaten!C26=0,"richtig",C23-Basisdaten!C26)</f>
        <v>richtig</v>
      </c>
      <c r="H23" s="46" t="s">
        <v>113</v>
      </c>
      <c r="I23" s="46" t="s">
        <v>113</v>
      </c>
    </row>
    <row r="24" spans="1:9" ht="12.75" customHeight="1" x14ac:dyDescent="0.2">
      <c r="A24" s="40">
        <v>33</v>
      </c>
      <c r="B24" s="44" t="s">
        <v>69</v>
      </c>
      <c r="C24" s="293"/>
      <c r="D24" s="294"/>
      <c r="E24" s="43" t="s">
        <v>113</v>
      </c>
      <c r="F24" s="58"/>
      <c r="G24" s="64" t="str">
        <f>+IF(C24-Basisdaten!C27=0,"richtig",C24-Basisdaten!C27)</f>
        <v>richtig</v>
      </c>
      <c r="H24" s="164" t="str">
        <f>+IF(D24-Basisdaten!D27=0,"richtig",D24-Basisdaten!D27)</f>
        <v>richtig</v>
      </c>
      <c r="I24" s="46" t="s">
        <v>113</v>
      </c>
    </row>
    <row r="25" spans="1:9" ht="12.75" customHeight="1" x14ac:dyDescent="0.2">
      <c r="A25" s="40" t="s">
        <v>3</v>
      </c>
      <c r="B25" s="44" t="s">
        <v>70</v>
      </c>
      <c r="C25" s="293"/>
      <c r="D25" s="294"/>
      <c r="E25" s="43" t="s">
        <v>113</v>
      </c>
      <c r="F25" s="58"/>
      <c r="G25" s="64" t="str">
        <f>+IF(C25-Basisdaten!C28=0,"richtig",C25-Basisdaten!C28)</f>
        <v>richtig</v>
      </c>
      <c r="H25" s="164" t="str">
        <f>+IF(D25-Basisdaten!D28=0,"richtig",D25-Basisdaten!D28)</f>
        <v>richtig</v>
      </c>
      <c r="I25" s="46" t="s">
        <v>113</v>
      </c>
    </row>
    <row r="26" spans="1:9" ht="12.75" customHeight="1" x14ac:dyDescent="0.2">
      <c r="A26" s="40">
        <v>331</v>
      </c>
      <c r="B26" s="44" t="s">
        <v>316</v>
      </c>
      <c r="C26" s="293"/>
      <c r="D26" s="294"/>
      <c r="E26" s="43" t="s">
        <v>113</v>
      </c>
      <c r="F26" s="58"/>
      <c r="G26" s="64" t="str">
        <f>+IF(C26-Basisdaten!C29=0,"richtig",C26-Basisdaten!C29)</f>
        <v>richtig</v>
      </c>
      <c r="H26" s="164" t="str">
        <f>+IF(D26-Basisdaten!D29=0,"richtig",D26-Basisdaten!D29)</f>
        <v>richtig</v>
      </c>
      <c r="I26" s="46"/>
    </row>
    <row r="27" spans="1:9" ht="12.75" customHeight="1" x14ac:dyDescent="0.2">
      <c r="A27" s="40">
        <v>332</v>
      </c>
      <c r="B27" s="44" t="s">
        <v>314</v>
      </c>
      <c r="C27" s="293"/>
      <c r="D27" s="294"/>
      <c r="E27" s="43" t="s">
        <v>113</v>
      </c>
      <c r="F27" s="58"/>
      <c r="G27" s="64" t="str">
        <f>+IF(C27-Basisdaten!C30=0,"richtig",C27-Basisdaten!C30)</f>
        <v>richtig</v>
      </c>
      <c r="H27" s="164" t="str">
        <f>+IF(D27-Basisdaten!D30=0,"richtig",D27-Basisdaten!D30)</f>
        <v>richtig</v>
      </c>
      <c r="I27" s="46" t="s">
        <v>113</v>
      </c>
    </row>
    <row r="28" spans="1:9" ht="12.75" customHeight="1" x14ac:dyDescent="0.2">
      <c r="A28" s="40">
        <v>333</v>
      </c>
      <c r="B28" s="44" t="s">
        <v>317</v>
      </c>
      <c r="C28" s="293"/>
      <c r="D28" s="294"/>
      <c r="E28" s="43" t="s">
        <v>113</v>
      </c>
      <c r="F28" s="58"/>
      <c r="G28" s="64" t="str">
        <f>+IF(C28-Basisdaten!C31=0,"richtig",C28-Basisdaten!C31)</f>
        <v>richtig</v>
      </c>
      <c r="H28" s="164" t="str">
        <f>+IF(D28-Basisdaten!D31=0,"richtig",D28-Basisdaten!D31)</f>
        <v>richtig</v>
      </c>
      <c r="I28" s="46"/>
    </row>
    <row r="29" spans="1:9" ht="12.75" customHeight="1" x14ac:dyDescent="0.2">
      <c r="A29" s="40">
        <v>37</v>
      </c>
      <c r="B29" s="22" t="s">
        <v>71</v>
      </c>
      <c r="C29" s="293"/>
      <c r="D29" s="294"/>
      <c r="E29" s="43" t="s">
        <v>113</v>
      </c>
      <c r="F29" s="58"/>
      <c r="G29" s="64" t="str">
        <f>+IF(C29-Basisdaten!C32=0,"richtig",C29-Basisdaten!C32)</f>
        <v>richtig</v>
      </c>
      <c r="H29" s="164" t="str">
        <f>+IF(D29-Basisdaten!D32=0,"richtig",D29-Basisdaten!D32)</f>
        <v>richtig</v>
      </c>
      <c r="I29" s="46" t="s">
        <v>113</v>
      </c>
    </row>
    <row r="30" spans="1:9" ht="12.75" customHeight="1" x14ac:dyDescent="0.2">
      <c r="A30" s="40" t="s">
        <v>4</v>
      </c>
      <c r="B30" s="44" t="s">
        <v>72</v>
      </c>
      <c r="C30" s="64"/>
      <c r="D30" s="294"/>
      <c r="E30" s="46" t="s">
        <v>113</v>
      </c>
      <c r="F30" s="58"/>
      <c r="G30" s="64" t="str">
        <f>+IF(C30-Basisdaten!C33=0,"richtig",C30-Basisdaten!C33)</f>
        <v>richtig</v>
      </c>
      <c r="H30" s="164" t="str">
        <f>+IF(D30-Basisdaten!D33=0,"richtig",D30-Basisdaten!D33)</f>
        <v>richtig</v>
      </c>
      <c r="I30" s="46" t="s">
        <v>113</v>
      </c>
    </row>
    <row r="31" spans="1:9" ht="12.75" customHeight="1" x14ac:dyDescent="0.2">
      <c r="A31" s="47" t="s">
        <v>5</v>
      </c>
      <c r="B31" s="48" t="s">
        <v>73</v>
      </c>
      <c r="C31" s="162"/>
      <c r="D31" s="294"/>
      <c r="E31" s="36" t="s">
        <v>113</v>
      </c>
      <c r="F31" s="58"/>
      <c r="G31" s="162" t="str">
        <f>+IF(C31-Basisdaten!C34=0,"richtig",C31-Basisdaten!C34)</f>
        <v>richtig</v>
      </c>
      <c r="H31" s="165" t="str">
        <f>+IF(D31-Basisdaten!D34=0,"richtig",D31-Basisdaten!D34)</f>
        <v>richtig</v>
      </c>
      <c r="I31" s="36" t="s">
        <v>113</v>
      </c>
    </row>
    <row r="32" spans="1:9" s="171" customFormat="1" ht="20.100000000000001" customHeight="1" x14ac:dyDescent="0.2">
      <c r="A32" s="169" t="s">
        <v>64</v>
      </c>
      <c r="B32" s="170"/>
      <c r="C32" s="94"/>
      <c r="D32" s="94"/>
      <c r="E32" s="94"/>
      <c r="F32" s="58"/>
      <c r="G32" s="39"/>
      <c r="H32" s="39"/>
      <c r="I32" s="39"/>
    </row>
    <row r="33" spans="1:14" x14ac:dyDescent="0.2">
      <c r="A33" s="40" t="s">
        <v>6</v>
      </c>
      <c r="B33" s="50" t="s">
        <v>64</v>
      </c>
      <c r="C33" s="293"/>
      <c r="D33" s="43" t="s">
        <v>113</v>
      </c>
      <c r="E33" s="43" t="s">
        <v>113</v>
      </c>
      <c r="F33" s="58"/>
      <c r="G33" s="161" t="str">
        <f>+IF(C33-Basisdaten!C36=0,"richtig",C33-Basisdaten!C36)</f>
        <v>richtig</v>
      </c>
      <c r="H33" s="33" t="s">
        <v>113</v>
      </c>
      <c r="I33" s="33" t="s">
        <v>113</v>
      </c>
    </row>
    <row r="34" spans="1:14" x14ac:dyDescent="0.2">
      <c r="A34" s="40">
        <v>40</v>
      </c>
      <c r="B34" s="50" t="s">
        <v>345</v>
      </c>
      <c r="C34" s="293"/>
      <c r="D34" s="43" t="s">
        <v>113</v>
      </c>
      <c r="E34" s="43" t="s">
        <v>113</v>
      </c>
      <c r="F34" s="58"/>
      <c r="G34" s="161" t="str">
        <f>+IF(C34-Basisdaten!C37=0,"richtig",C34-Basisdaten!C37)</f>
        <v>richtig</v>
      </c>
      <c r="H34" s="33" t="s">
        <v>113</v>
      </c>
      <c r="I34" s="33" t="s">
        <v>113</v>
      </c>
    </row>
    <row r="35" spans="1:14" x14ac:dyDescent="0.2">
      <c r="A35" s="40">
        <v>400</v>
      </c>
      <c r="B35" s="22" t="s">
        <v>74</v>
      </c>
      <c r="C35" s="293"/>
      <c r="D35" s="43" t="s">
        <v>113</v>
      </c>
      <c r="E35" s="43" t="s">
        <v>113</v>
      </c>
      <c r="F35" s="58"/>
      <c r="G35" s="64" t="str">
        <f>+IF(C35-Basisdaten!C38=0,"richtig",C35-Basisdaten!C38)</f>
        <v>richtig</v>
      </c>
      <c r="H35" s="46" t="s">
        <v>113</v>
      </c>
      <c r="I35" s="46" t="s">
        <v>113</v>
      </c>
    </row>
    <row r="36" spans="1:14" x14ac:dyDescent="0.2">
      <c r="A36" s="40">
        <v>401</v>
      </c>
      <c r="B36" s="22" t="s">
        <v>75</v>
      </c>
      <c r="C36" s="293"/>
      <c r="D36" s="43" t="s">
        <v>113</v>
      </c>
      <c r="E36" s="43" t="s">
        <v>113</v>
      </c>
      <c r="F36" s="58"/>
      <c r="G36" s="64" t="str">
        <f>+IF(C36-Basisdaten!C39=0,"richtig",C36-Basisdaten!C39)</f>
        <v>richtig</v>
      </c>
      <c r="H36" s="46" t="s">
        <v>113</v>
      </c>
      <c r="I36" s="46" t="s">
        <v>113</v>
      </c>
    </row>
    <row r="37" spans="1:14" x14ac:dyDescent="0.2">
      <c r="A37" s="40">
        <v>402</v>
      </c>
      <c r="B37" s="22" t="s">
        <v>76</v>
      </c>
      <c r="C37" s="293"/>
      <c r="D37" s="43" t="s">
        <v>113</v>
      </c>
      <c r="E37" s="43" t="s">
        <v>113</v>
      </c>
      <c r="F37" s="58"/>
      <c r="G37" s="64" t="str">
        <f>+IF(C37-Basisdaten!C40=0,"richtig",C37-Basisdaten!C40)</f>
        <v>richtig</v>
      </c>
      <c r="H37" s="46" t="s">
        <v>113</v>
      </c>
      <c r="I37" s="46" t="s">
        <v>113</v>
      </c>
    </row>
    <row r="38" spans="1:14" x14ac:dyDescent="0.2">
      <c r="A38" s="40">
        <v>403</v>
      </c>
      <c r="B38" s="22" t="s">
        <v>77</v>
      </c>
      <c r="C38" s="293"/>
      <c r="D38" s="43" t="s">
        <v>113</v>
      </c>
      <c r="E38" s="43" t="s">
        <v>113</v>
      </c>
      <c r="F38" s="58"/>
      <c r="G38" s="64" t="str">
        <f>+IF(C38-Basisdaten!C41=0,"richtig",C38-Basisdaten!C41)</f>
        <v>richtig</v>
      </c>
      <c r="H38" s="46" t="s">
        <v>113</v>
      </c>
      <c r="I38" s="46" t="s">
        <v>113</v>
      </c>
    </row>
    <row r="39" spans="1:14" x14ac:dyDescent="0.2">
      <c r="A39" s="40">
        <v>404</v>
      </c>
      <c r="B39" s="22" t="s">
        <v>78</v>
      </c>
      <c r="C39" s="293"/>
      <c r="D39" s="43" t="s">
        <v>113</v>
      </c>
      <c r="E39" s="43" t="s">
        <v>113</v>
      </c>
      <c r="F39" s="58"/>
      <c r="G39" s="64" t="str">
        <f>+IF(C39-Basisdaten!C42=0,"richtig",C39-Basisdaten!C42)</f>
        <v>richtig</v>
      </c>
      <c r="H39" s="46" t="s">
        <v>113</v>
      </c>
      <c r="I39" s="46" t="s">
        <v>113</v>
      </c>
    </row>
    <row r="40" spans="1:14" x14ac:dyDescent="0.2">
      <c r="A40" s="40">
        <v>420</v>
      </c>
      <c r="B40" s="22" t="s">
        <v>79</v>
      </c>
      <c r="C40" s="293"/>
      <c r="D40" s="43" t="s">
        <v>113</v>
      </c>
      <c r="E40" s="43" t="s">
        <v>113</v>
      </c>
      <c r="F40" s="58"/>
      <c r="G40" s="64" t="str">
        <f>+IF(C40-Basisdaten!C43=0,"richtig",C40-Basisdaten!C43)</f>
        <v>richtig</v>
      </c>
      <c r="H40" s="46" t="s">
        <v>113</v>
      </c>
      <c r="I40" s="46" t="s">
        <v>113</v>
      </c>
    </row>
    <row r="41" spans="1:14" x14ac:dyDescent="0.2">
      <c r="A41" s="40">
        <v>421</v>
      </c>
      <c r="B41" s="22" t="s">
        <v>80</v>
      </c>
      <c r="C41" s="293"/>
      <c r="D41" s="43" t="s">
        <v>113</v>
      </c>
      <c r="E41" s="43" t="s">
        <v>113</v>
      </c>
      <c r="F41" s="58"/>
      <c r="G41" s="64" t="str">
        <f>+IF(C41-Basisdaten!C44=0,"richtig",C41-Basisdaten!C44)</f>
        <v>richtig</v>
      </c>
      <c r="H41" s="46" t="s">
        <v>113</v>
      </c>
      <c r="I41" s="46" t="s">
        <v>113</v>
      </c>
    </row>
    <row r="42" spans="1:14" x14ac:dyDescent="0.2">
      <c r="A42" s="40">
        <v>422</v>
      </c>
      <c r="B42" s="22" t="s">
        <v>81</v>
      </c>
      <c r="C42" s="293"/>
      <c r="D42" s="43" t="s">
        <v>113</v>
      </c>
      <c r="E42" s="43" t="s">
        <v>113</v>
      </c>
      <c r="F42" s="58"/>
      <c r="G42" s="64" t="str">
        <f>+IF(C42-Basisdaten!C45=0,"richtig",C42-Basisdaten!C45)</f>
        <v>richtig</v>
      </c>
      <c r="H42" s="46" t="s">
        <v>113</v>
      </c>
      <c r="I42" s="46" t="s">
        <v>113</v>
      </c>
    </row>
    <row r="43" spans="1:14" x14ac:dyDescent="0.2">
      <c r="A43" s="40">
        <v>423</v>
      </c>
      <c r="B43" s="22" t="s">
        <v>82</v>
      </c>
      <c r="C43" s="293"/>
      <c r="D43" s="43" t="s">
        <v>113</v>
      </c>
      <c r="E43" s="43" t="s">
        <v>113</v>
      </c>
      <c r="F43" s="58"/>
      <c r="G43" s="64" t="str">
        <f>+IF(C43-Basisdaten!C46=0,"richtig",C43-Basisdaten!C46)</f>
        <v>richtig</v>
      </c>
      <c r="H43" s="46" t="s">
        <v>113</v>
      </c>
      <c r="I43" s="46" t="s">
        <v>113</v>
      </c>
    </row>
    <row r="44" spans="1:14" x14ac:dyDescent="0.2">
      <c r="A44" s="40" t="s">
        <v>7</v>
      </c>
      <c r="B44" s="22" t="s">
        <v>71</v>
      </c>
      <c r="C44" s="293"/>
      <c r="D44" s="43" t="s">
        <v>113</v>
      </c>
      <c r="E44" s="43" t="s">
        <v>113</v>
      </c>
      <c r="F44" s="58"/>
      <c r="G44" s="64" t="str">
        <f>+IF(C44-Basisdaten!C47=0,"richtig",C44-Basisdaten!C47)</f>
        <v>richtig</v>
      </c>
      <c r="H44" s="46" t="s">
        <v>113</v>
      </c>
      <c r="I44" s="46" t="s">
        <v>113</v>
      </c>
      <c r="K44" s="22"/>
      <c r="L44" s="22"/>
      <c r="M44" s="22"/>
      <c r="N44" s="22"/>
    </row>
    <row r="45" spans="1:14" x14ac:dyDescent="0.2">
      <c r="A45" s="40" t="s">
        <v>8</v>
      </c>
      <c r="B45" s="50" t="s">
        <v>83</v>
      </c>
      <c r="C45" s="293"/>
      <c r="D45" s="43" t="s">
        <v>113</v>
      </c>
      <c r="E45" s="43" t="s">
        <v>113</v>
      </c>
      <c r="F45" s="292"/>
      <c r="G45" s="64" t="str">
        <f>+IF(C45-Basisdaten!C48=0,"richtig",C45-Basisdaten!C48)</f>
        <v>richtig</v>
      </c>
      <c r="H45" s="46" t="s">
        <v>113</v>
      </c>
      <c r="I45" s="46" t="s">
        <v>113</v>
      </c>
      <c r="J45" s="22"/>
      <c r="K45" s="22"/>
      <c r="L45" s="22"/>
      <c r="M45" s="22"/>
      <c r="N45" s="22"/>
    </row>
    <row r="46" spans="1:14" x14ac:dyDescent="0.2">
      <c r="A46" s="47" t="s">
        <v>9</v>
      </c>
      <c r="B46" s="51" t="s">
        <v>73</v>
      </c>
      <c r="C46" s="162"/>
      <c r="D46" s="36" t="s">
        <v>113</v>
      </c>
      <c r="E46" s="36" t="s">
        <v>113</v>
      </c>
      <c r="F46" s="292"/>
      <c r="G46" s="162" t="str">
        <f>+IF(C46-Basisdaten!C49=0,"richtig",C46-Basisdaten!C49)</f>
        <v>richtig</v>
      </c>
      <c r="H46" s="36" t="s">
        <v>113</v>
      </c>
      <c r="I46" s="36" t="s">
        <v>113</v>
      </c>
      <c r="J46" s="22"/>
      <c r="K46" s="22"/>
      <c r="L46" s="22"/>
      <c r="M46" s="22"/>
      <c r="N46" s="22"/>
    </row>
    <row r="47" spans="1:14" ht="20.100000000000001" customHeight="1" x14ac:dyDescent="0.25">
      <c r="A47" s="24" t="s">
        <v>84</v>
      </c>
      <c r="B47" s="24"/>
      <c r="C47" s="26"/>
      <c r="D47" s="26"/>
      <c r="E47" s="26"/>
      <c r="F47" s="71"/>
      <c r="G47" s="39"/>
      <c r="H47" s="39"/>
      <c r="I47" s="39"/>
      <c r="J47" s="54"/>
      <c r="K47" s="22"/>
      <c r="L47" s="22"/>
      <c r="M47" s="22"/>
      <c r="N47" s="22"/>
    </row>
    <row r="48" spans="1:14" ht="20.100000000000001" customHeight="1" x14ac:dyDescent="0.2">
      <c r="A48" s="27" t="s">
        <v>85</v>
      </c>
      <c r="C48" s="166"/>
      <c r="D48" s="94"/>
      <c r="E48" s="94"/>
      <c r="F48" s="292"/>
      <c r="G48" s="39"/>
      <c r="H48" s="39"/>
      <c r="I48" s="39"/>
      <c r="J48" s="22"/>
      <c r="K48" s="22"/>
      <c r="L48" s="22"/>
      <c r="M48" s="22"/>
      <c r="N48" s="22"/>
    </row>
    <row r="49" spans="1:14" x14ac:dyDescent="0.2">
      <c r="A49" s="40">
        <v>50</v>
      </c>
      <c r="B49" s="53" t="s">
        <v>47</v>
      </c>
      <c r="C49" s="161"/>
      <c r="D49" s="164"/>
      <c r="E49" s="288"/>
      <c r="F49" s="292"/>
      <c r="G49" s="161" t="str">
        <f>+IF(C49-Basisdaten!C52=0,"richtig",C49-Basisdaten!C52)</f>
        <v>richtig</v>
      </c>
      <c r="H49" s="163" t="str">
        <f>+IF(D49-Basisdaten!D52=0,"richtig",D49-Basisdaten!D52)</f>
        <v>richtig</v>
      </c>
      <c r="I49" s="163" t="str">
        <f>+IF(E49-Basisdaten!E52=0,"richtig",E49-Basisdaten!E52)</f>
        <v>richtig</v>
      </c>
      <c r="J49" s="22"/>
      <c r="K49" s="22"/>
      <c r="L49" s="22"/>
      <c r="M49" s="22"/>
      <c r="N49" s="22"/>
    </row>
    <row r="50" spans="1:14" x14ac:dyDescent="0.2">
      <c r="A50" s="40">
        <v>52</v>
      </c>
      <c r="B50" s="50" t="s">
        <v>49</v>
      </c>
      <c r="C50" s="64"/>
      <c r="D50" s="164"/>
      <c r="E50" s="288"/>
      <c r="F50" s="292"/>
      <c r="G50" s="64" t="str">
        <f>+IF(C50-Basisdaten!C53=0,"richtig",C50-Basisdaten!C53)</f>
        <v>richtig</v>
      </c>
      <c r="H50" s="164" t="str">
        <f>+IF(D50-Basisdaten!D53=0,"richtig",D50-Basisdaten!D53)</f>
        <v>richtig</v>
      </c>
      <c r="I50" s="164" t="str">
        <f>+IF(E50-Basisdaten!E53=0,"richtig",E50-Basisdaten!E53)</f>
        <v>richtig</v>
      </c>
      <c r="J50" s="22"/>
      <c r="K50" s="22"/>
      <c r="L50" s="22"/>
      <c r="M50" s="22"/>
      <c r="N50" s="22"/>
    </row>
    <row r="51" spans="1:14" x14ac:dyDescent="0.2">
      <c r="A51" s="40">
        <v>56</v>
      </c>
      <c r="B51" s="50" t="s">
        <v>86</v>
      </c>
      <c r="C51" s="64"/>
      <c r="D51" s="164"/>
      <c r="E51" s="288"/>
      <c r="F51" s="71"/>
      <c r="G51" s="64" t="str">
        <f>+IF(C51-Basisdaten!C54=0,"richtig",C51-Basisdaten!C54)</f>
        <v>richtig</v>
      </c>
      <c r="H51" s="164" t="str">
        <f>+IF(D51-Basisdaten!D54=0,"richtig",D51-Basisdaten!D54)</f>
        <v>richtig</v>
      </c>
      <c r="I51" s="164" t="str">
        <f>+IF(E51-Basisdaten!E54=0,"richtig",E51-Basisdaten!E54)</f>
        <v>richtig</v>
      </c>
      <c r="J51" s="22"/>
      <c r="K51" s="22"/>
      <c r="L51" s="22"/>
      <c r="M51" s="22"/>
      <c r="N51" s="22"/>
    </row>
    <row r="52" spans="1:14" x14ac:dyDescent="0.2">
      <c r="A52" s="40">
        <v>57</v>
      </c>
      <c r="B52" s="50" t="s">
        <v>71</v>
      </c>
      <c r="C52" s="64"/>
      <c r="D52" s="294"/>
      <c r="E52" s="289"/>
      <c r="F52" s="292"/>
      <c r="G52" s="64" t="str">
        <f>+IF(C52-Basisdaten!C55=0,"richtig",C52-Basisdaten!C55)</f>
        <v>richtig</v>
      </c>
      <c r="H52" s="164" t="str">
        <f>+IF(D52-Basisdaten!D55=0,"richtig",D52-Basisdaten!D55)</f>
        <v>richtig</v>
      </c>
      <c r="I52" s="164" t="str">
        <f>+IF(E52-Basisdaten!E55=0,"richtig",E52-Basisdaten!E55)</f>
        <v>richtig</v>
      </c>
      <c r="J52" s="22"/>
    </row>
    <row r="53" spans="1:14" x14ac:dyDescent="0.2">
      <c r="A53" s="40">
        <v>58</v>
      </c>
      <c r="B53" s="50" t="s">
        <v>87</v>
      </c>
      <c r="C53" s="162"/>
      <c r="D53" s="165"/>
      <c r="E53" s="290"/>
      <c r="F53" s="58"/>
      <c r="G53" s="162" t="str">
        <f>+IF(C53-Basisdaten!C56=0,"richtig",C53-Basisdaten!C56)</f>
        <v>richtig</v>
      </c>
      <c r="H53" s="165" t="str">
        <f>+IF(D53-Basisdaten!D56=0,"richtig",D53-Basisdaten!D56)</f>
        <v>richtig</v>
      </c>
      <c r="I53" s="165" t="str">
        <f>+IF(E53-Basisdaten!E56=0,"richtig",E53-Basisdaten!E56)</f>
        <v>richtig</v>
      </c>
    </row>
    <row r="54" spans="1:14" x14ac:dyDescent="0.2">
      <c r="A54" s="56"/>
      <c r="B54" s="57" t="s">
        <v>115</v>
      </c>
      <c r="C54" s="162">
        <f>SUM(C49:C53)</f>
        <v>0</v>
      </c>
      <c r="D54" s="294">
        <f>SUM(D49:D53)</f>
        <v>0</v>
      </c>
      <c r="E54" s="294">
        <f>SUM(E49:E53)</f>
        <v>0</v>
      </c>
      <c r="F54" s="58"/>
      <c r="G54" s="162" t="str">
        <f>+IF(C54-Basisdaten!C57=0,"richtig",C54-Basisdaten!C57)</f>
        <v>richtig</v>
      </c>
      <c r="H54" s="165" t="str">
        <f>+IF(D54-Basisdaten!D57=0,"richtig",D54-Basisdaten!D57)</f>
        <v>richtig</v>
      </c>
      <c r="I54" s="165" t="str">
        <f>+IF(E54-Basisdaten!E57=0,"richtig",E54-Basisdaten!E57)</f>
        <v>richtig</v>
      </c>
    </row>
    <row r="55" spans="1:14" ht="20.100000000000001" customHeight="1" x14ac:dyDescent="0.2">
      <c r="A55" s="27" t="s">
        <v>88</v>
      </c>
      <c r="C55" s="94"/>
      <c r="D55" s="94"/>
      <c r="E55" s="94"/>
      <c r="F55" s="58"/>
      <c r="G55" s="39"/>
      <c r="H55" s="39"/>
      <c r="I55" s="39"/>
    </row>
    <row r="56" spans="1:14" x14ac:dyDescent="0.2">
      <c r="A56" s="40">
        <v>60</v>
      </c>
      <c r="B56" s="53" t="s">
        <v>89</v>
      </c>
      <c r="C56" s="161"/>
      <c r="D56" s="294"/>
      <c r="E56" s="289"/>
      <c r="F56" s="58"/>
      <c r="G56" s="161" t="str">
        <f>+IF(C56-Basisdaten!C59=0,"richtig",C56-Basisdaten!C59)</f>
        <v>richtig</v>
      </c>
      <c r="H56" s="163" t="str">
        <f>+IF(D56-Basisdaten!D59=0,"richtig",D56-Basisdaten!D59)</f>
        <v>richtig</v>
      </c>
      <c r="I56" s="163" t="str">
        <f>+IF(E56-Basisdaten!E59=0,"richtig",E56-Basisdaten!E59)</f>
        <v>richtig</v>
      </c>
    </row>
    <row r="57" spans="1:14" x14ac:dyDescent="0.2">
      <c r="A57" s="40">
        <v>61</v>
      </c>
      <c r="B57" s="50" t="s">
        <v>90</v>
      </c>
      <c r="C57" s="64"/>
      <c r="D57" s="294"/>
      <c r="E57" s="289"/>
      <c r="F57" s="58"/>
      <c r="G57" s="64" t="str">
        <f>+IF(C57-Basisdaten!C60=0,"richtig",C57-Basisdaten!C60)</f>
        <v>richtig</v>
      </c>
      <c r="H57" s="164" t="str">
        <f>+IF(D57-Basisdaten!D60=0,"richtig",D57-Basisdaten!D60)</f>
        <v>richtig</v>
      </c>
      <c r="I57" s="164" t="str">
        <f>+IF(E57-Basisdaten!E60=0,"richtig",E57-Basisdaten!E60)</f>
        <v>richtig</v>
      </c>
    </row>
    <row r="58" spans="1:14" x14ac:dyDescent="0.2">
      <c r="A58" s="40">
        <v>62</v>
      </c>
      <c r="B58" s="50" t="s">
        <v>91</v>
      </c>
      <c r="C58" s="64"/>
      <c r="D58" s="294"/>
      <c r="E58" s="289"/>
      <c r="F58" s="58"/>
      <c r="G58" s="64" t="str">
        <f>+IF(C58-Basisdaten!C61=0,"richtig",C58-Basisdaten!C61)</f>
        <v>richtig</v>
      </c>
      <c r="H58" s="164" t="str">
        <f>+IF(D58-Basisdaten!D61=0,"richtig",D58-Basisdaten!D61)</f>
        <v>richtig</v>
      </c>
      <c r="I58" s="164" t="str">
        <f>+IF(E58-Basisdaten!E61=0,"richtig",E58-Basisdaten!E61)</f>
        <v>richtig</v>
      </c>
    </row>
    <row r="59" spans="1:14" x14ac:dyDescent="0.2">
      <c r="A59" s="40">
        <v>63</v>
      </c>
      <c r="B59" s="50" t="s">
        <v>92</v>
      </c>
      <c r="C59" s="64"/>
      <c r="D59" s="294"/>
      <c r="E59" s="289"/>
      <c r="F59" s="58"/>
      <c r="G59" s="64" t="str">
        <f>+IF(C59-Basisdaten!C62=0,"richtig",C59-Basisdaten!C62)</f>
        <v>richtig</v>
      </c>
      <c r="H59" s="164" t="str">
        <f>+IF(D59-Basisdaten!D62=0,"richtig",D59-Basisdaten!D62)</f>
        <v>richtig</v>
      </c>
      <c r="I59" s="164" t="str">
        <f>+IF(E59-Basisdaten!E62=0,"richtig",E59-Basisdaten!E62)</f>
        <v>richtig</v>
      </c>
    </row>
    <row r="60" spans="1:14" x14ac:dyDescent="0.2">
      <c r="A60" s="40">
        <v>64</v>
      </c>
      <c r="B60" s="50" t="s">
        <v>93</v>
      </c>
      <c r="C60" s="64"/>
      <c r="D60" s="294"/>
      <c r="E60" s="289"/>
      <c r="F60" s="58"/>
      <c r="G60" s="64" t="str">
        <f>+IF(C60-Basisdaten!C63=0,"richtig",C60-Basisdaten!C63)</f>
        <v>richtig</v>
      </c>
      <c r="H60" s="164" t="str">
        <f>+IF(D60-Basisdaten!D63=0,"richtig",D60-Basisdaten!D63)</f>
        <v>richtig</v>
      </c>
      <c r="I60" s="164" t="str">
        <f>+IF(E60-Basisdaten!E63=0,"richtig",E60-Basisdaten!E63)</f>
        <v>richtig</v>
      </c>
    </row>
    <row r="61" spans="1:14" x14ac:dyDescent="0.2">
      <c r="A61" s="40">
        <v>66</v>
      </c>
      <c r="B61" s="50" t="s">
        <v>94</v>
      </c>
      <c r="C61" s="64"/>
      <c r="D61" s="294"/>
      <c r="E61" s="289"/>
      <c r="F61" s="58"/>
      <c r="G61" s="64" t="str">
        <f>+IF(C61-Basisdaten!C64=0,"richtig",C61-Basisdaten!C64)</f>
        <v>richtig</v>
      </c>
      <c r="H61" s="164" t="str">
        <f>+IF(D61-Basisdaten!D64=0,"richtig",D61-Basisdaten!D64)</f>
        <v>richtig</v>
      </c>
      <c r="I61" s="164" t="str">
        <f>+IF(E61-Basisdaten!E64=0,"richtig",E61-Basisdaten!E64)</f>
        <v>richtig</v>
      </c>
    </row>
    <row r="62" spans="1:14" x14ac:dyDescent="0.2">
      <c r="A62" s="40">
        <v>67</v>
      </c>
      <c r="B62" s="50" t="s">
        <v>71</v>
      </c>
      <c r="C62" s="162"/>
      <c r="D62" s="165"/>
      <c r="E62" s="290"/>
      <c r="F62" s="58"/>
      <c r="G62" s="64" t="str">
        <f>+IF(C62-Basisdaten!C65=0,"richtig",C62-Basisdaten!C65)</f>
        <v>richtig</v>
      </c>
      <c r="H62" s="164" t="str">
        <f>+IF(D62-Basisdaten!D65=0,"richtig",D62-Basisdaten!D65)</f>
        <v>richtig</v>
      </c>
      <c r="I62" s="164" t="str">
        <f>+IF(E62-Basisdaten!E65=0,"richtig",E62-Basisdaten!E65)</f>
        <v>richtig</v>
      </c>
    </row>
    <row r="63" spans="1:14" x14ac:dyDescent="0.2">
      <c r="A63" s="56"/>
      <c r="B63" s="57" t="s">
        <v>95</v>
      </c>
      <c r="C63" s="162">
        <f>SUM(C56:C62)</f>
        <v>0</v>
      </c>
      <c r="D63" s="294">
        <f>SUM(D56:D62)</f>
        <v>0</v>
      </c>
      <c r="E63" s="294">
        <f>SUM(E56:E62)</f>
        <v>0</v>
      </c>
      <c r="F63" s="58"/>
      <c r="G63" s="295" t="str">
        <f>+IF(C63-Basisdaten!C66=0,"richtig",C63-Basisdaten!C66)</f>
        <v>richtig</v>
      </c>
      <c r="H63" s="296" t="str">
        <f>+IF(D63-Basisdaten!D66=0,"richtig",D63-Basisdaten!D66)</f>
        <v>richtig</v>
      </c>
      <c r="I63" s="296" t="str">
        <f>+IF(E63-Basisdaten!E66=0,"richtig",E63-Basisdaten!E66)</f>
        <v>richtig</v>
      </c>
    </row>
    <row r="64" spans="1:14" ht="20.100000000000001" customHeight="1" x14ac:dyDescent="0.25">
      <c r="A64" s="59" t="s">
        <v>96</v>
      </c>
      <c r="B64" s="49"/>
      <c r="C64" s="94"/>
      <c r="D64" s="94"/>
      <c r="E64" s="94"/>
      <c r="F64" s="58"/>
      <c r="G64" s="39"/>
      <c r="H64" s="39"/>
      <c r="I64" s="39"/>
    </row>
    <row r="65" spans="1:9" ht="20.100000000000001" customHeight="1" x14ac:dyDescent="0.2">
      <c r="A65" s="60" t="s">
        <v>97</v>
      </c>
      <c r="B65" s="61"/>
      <c r="C65" s="26"/>
      <c r="D65" s="26"/>
      <c r="E65" s="26"/>
      <c r="F65" s="58"/>
      <c r="G65" s="39"/>
      <c r="H65" s="39"/>
      <c r="I65" s="39"/>
    </row>
    <row r="66" spans="1:9" x14ac:dyDescent="0.2">
      <c r="A66" s="40">
        <v>10</v>
      </c>
      <c r="B66" s="22" t="s">
        <v>98</v>
      </c>
      <c r="C66" s="64"/>
      <c r="D66" s="294"/>
      <c r="E66" s="43" t="s">
        <v>113</v>
      </c>
      <c r="F66" s="58"/>
      <c r="G66" s="161" t="str">
        <f>+IF(C66-Basisdaten!C69=0,"richtig",C66-Basisdaten!C69)</f>
        <v>richtig</v>
      </c>
      <c r="H66" s="163" t="str">
        <f>+IF(D66-Basisdaten!D69=0,"richtig",D66-Basisdaten!D69)</f>
        <v>richtig</v>
      </c>
      <c r="I66" s="33" t="s">
        <v>113</v>
      </c>
    </row>
    <row r="67" spans="1:9" x14ac:dyDescent="0.2">
      <c r="A67" s="40">
        <v>11</v>
      </c>
      <c r="B67" s="22" t="s">
        <v>80</v>
      </c>
      <c r="C67" s="64"/>
      <c r="D67" s="294"/>
      <c r="E67" s="43" t="s">
        <v>113</v>
      </c>
      <c r="F67" s="58"/>
      <c r="G67" s="64" t="str">
        <f>+IF(C67-Basisdaten!C70=0,"richtig",C67-Basisdaten!C70)</f>
        <v>richtig</v>
      </c>
      <c r="H67" s="164" t="str">
        <f>+IF(D67-Basisdaten!D70=0,"richtig",D67-Basisdaten!D70)</f>
        <v>richtig</v>
      </c>
      <c r="I67" s="46" t="s">
        <v>113</v>
      </c>
    </row>
    <row r="68" spans="1:9" x14ac:dyDescent="0.2">
      <c r="A68" s="40">
        <v>12</v>
      </c>
      <c r="B68" s="22" t="s">
        <v>99</v>
      </c>
      <c r="C68" s="64"/>
      <c r="D68" s="294"/>
      <c r="E68" s="43" t="s">
        <v>113</v>
      </c>
      <c r="F68" s="58"/>
      <c r="G68" s="64" t="str">
        <f>+IF(C68-Basisdaten!C71=0,"richtig",C68-Basisdaten!C71)</f>
        <v>richtig</v>
      </c>
      <c r="H68" s="164" t="str">
        <f>+IF(D68-Basisdaten!D71=0,"richtig",D68-Basisdaten!D71)</f>
        <v>richtig</v>
      </c>
      <c r="I68" s="46" t="s">
        <v>113</v>
      </c>
    </row>
    <row r="69" spans="1:9" x14ac:dyDescent="0.2">
      <c r="A69" s="40">
        <v>13</v>
      </c>
      <c r="B69" s="22" t="s">
        <v>100</v>
      </c>
      <c r="C69" s="64"/>
      <c r="D69" s="294"/>
      <c r="E69" s="43" t="s">
        <v>113</v>
      </c>
      <c r="F69" s="58"/>
      <c r="G69" s="64" t="str">
        <f>+IF(C69-Basisdaten!C72=0,"richtig",C69-Basisdaten!C72)</f>
        <v>richtig</v>
      </c>
      <c r="H69" s="164" t="str">
        <f>+IF(D69-Basisdaten!D72=0,"richtig",D69-Basisdaten!D72)</f>
        <v>richtig</v>
      </c>
      <c r="I69" s="46" t="s">
        <v>113</v>
      </c>
    </row>
    <row r="70" spans="1:9" x14ac:dyDescent="0.2">
      <c r="A70" s="47">
        <v>19</v>
      </c>
      <c r="B70" s="25" t="s">
        <v>278</v>
      </c>
      <c r="C70" s="162"/>
      <c r="D70" s="165"/>
      <c r="E70" s="36" t="s">
        <v>113</v>
      </c>
      <c r="F70" s="58"/>
      <c r="G70" s="162" t="str">
        <f>+IF(C70-Basisdaten!C73=0,"richtig",C70-Basisdaten!C73)</f>
        <v>richtig</v>
      </c>
      <c r="H70" s="165" t="str">
        <f>+IF(D70-Basisdaten!D73=0,"richtig",D70-Basisdaten!D73)</f>
        <v>richtig</v>
      </c>
      <c r="I70" s="36" t="s">
        <v>113</v>
      </c>
    </row>
    <row r="71" spans="1:9" ht="20.100000000000001" customHeight="1" x14ac:dyDescent="0.2">
      <c r="A71" s="60" t="s">
        <v>101</v>
      </c>
      <c r="B71" s="61"/>
      <c r="C71" s="26"/>
      <c r="D71" s="26"/>
      <c r="E71" s="297"/>
      <c r="F71" s="58"/>
      <c r="G71" s="39"/>
      <c r="H71" s="39"/>
      <c r="I71" s="298"/>
    </row>
    <row r="72" spans="1:9" x14ac:dyDescent="0.2">
      <c r="A72" s="40">
        <v>20</v>
      </c>
      <c r="B72" s="22" t="s">
        <v>102</v>
      </c>
      <c r="C72" s="64"/>
      <c r="D72" s="294"/>
      <c r="E72" s="43" t="s">
        <v>113</v>
      </c>
      <c r="F72" s="58"/>
      <c r="G72" s="161" t="str">
        <f>+IF(C72-Basisdaten!C75=0,"richtig",C72-Basisdaten!C75)</f>
        <v>richtig</v>
      </c>
      <c r="H72" s="163" t="str">
        <f>+IF(D72-Basisdaten!D75=0,"richtig",D72-Basisdaten!D75)</f>
        <v>richtig</v>
      </c>
      <c r="I72" s="33" t="s">
        <v>113</v>
      </c>
    </row>
    <row r="73" spans="1:9" x14ac:dyDescent="0.2">
      <c r="A73" s="40">
        <v>21</v>
      </c>
      <c r="B73" s="41" t="s">
        <v>66</v>
      </c>
      <c r="C73" s="64"/>
      <c r="D73" s="294"/>
      <c r="E73" s="43" t="s">
        <v>113</v>
      </c>
      <c r="F73" s="58"/>
      <c r="G73" s="64" t="str">
        <f>+IF(C73-Basisdaten!C76=0,"richtig",C73-Basisdaten!C76)</f>
        <v>richtig</v>
      </c>
      <c r="H73" s="164" t="str">
        <f>+IF(D73-Basisdaten!D76=0,"richtig",D73-Basisdaten!D76)</f>
        <v>richtig</v>
      </c>
      <c r="I73" s="46" t="s">
        <v>113</v>
      </c>
    </row>
    <row r="74" spans="1:9" x14ac:dyDescent="0.2">
      <c r="A74" s="40">
        <v>22</v>
      </c>
      <c r="B74" s="41" t="s">
        <v>67</v>
      </c>
      <c r="C74" s="64"/>
      <c r="D74" s="294"/>
      <c r="E74" s="43" t="s">
        <v>113</v>
      </c>
      <c r="F74" s="58"/>
      <c r="G74" s="64" t="str">
        <f>+IF(C74-Basisdaten!C77=0,"richtig",C74-Basisdaten!C77)</f>
        <v>richtig</v>
      </c>
      <c r="H74" s="164" t="str">
        <f>+IF(D74-Basisdaten!D77=0,"richtig",D74-Basisdaten!D77)</f>
        <v>richtig</v>
      </c>
      <c r="I74" s="46" t="s">
        <v>113</v>
      </c>
    </row>
    <row r="75" spans="1:9" x14ac:dyDescent="0.2">
      <c r="A75" s="40">
        <v>23</v>
      </c>
      <c r="B75" s="22" t="s">
        <v>103</v>
      </c>
      <c r="C75" s="64"/>
      <c r="D75" s="294"/>
      <c r="E75" s="46" t="s">
        <v>113</v>
      </c>
      <c r="F75" s="58"/>
      <c r="G75" s="64" t="str">
        <f>+IF(C75-Basisdaten!C78=0,"richtig",C75-Basisdaten!C78)</f>
        <v>richtig</v>
      </c>
      <c r="H75" s="164" t="str">
        <f>+IF(D75-Basisdaten!D78=0,"richtig",D75-Basisdaten!D78)</f>
        <v>richtig</v>
      </c>
      <c r="I75" s="46" t="s">
        <v>113</v>
      </c>
    </row>
    <row r="76" spans="1:9" x14ac:dyDescent="0.2">
      <c r="A76" s="40">
        <v>24</v>
      </c>
      <c r="B76" s="22" t="s">
        <v>104</v>
      </c>
      <c r="C76" s="64"/>
      <c r="D76" s="294"/>
      <c r="E76" s="46" t="s">
        <v>113</v>
      </c>
      <c r="F76" s="58"/>
      <c r="G76" s="64" t="str">
        <f>+IF(C76-Basisdaten!C79=0,"richtig",C76-Basisdaten!C79)</f>
        <v>richtig</v>
      </c>
      <c r="H76" s="164" t="str">
        <f>+IF(D76-Basisdaten!D79=0,"richtig",D76-Basisdaten!D79)</f>
        <v>richtig</v>
      </c>
      <c r="I76" s="46" t="s">
        <v>113</v>
      </c>
    </row>
    <row r="77" spans="1:9" x14ac:dyDescent="0.2">
      <c r="A77" s="40">
        <v>25</v>
      </c>
      <c r="B77" s="22" t="s">
        <v>105</v>
      </c>
      <c r="C77" s="64"/>
      <c r="D77" s="294"/>
      <c r="E77" s="46" t="s">
        <v>113</v>
      </c>
      <c r="F77" s="58"/>
      <c r="G77" s="64" t="str">
        <f>+IF(C77-Basisdaten!C80=0,"richtig",C77-Basisdaten!C80)</f>
        <v>richtig</v>
      </c>
      <c r="H77" s="164" t="str">
        <f>+IF(D77-Basisdaten!D80=0,"richtig",D77-Basisdaten!D80)</f>
        <v>richtig</v>
      </c>
      <c r="I77" s="46" t="s">
        <v>113</v>
      </c>
    </row>
    <row r="78" spans="1:9" x14ac:dyDescent="0.2">
      <c r="A78" s="47">
        <v>29</v>
      </c>
      <c r="B78" s="25" t="s">
        <v>141</v>
      </c>
      <c r="C78" s="162"/>
      <c r="D78" s="165"/>
      <c r="E78" s="36" t="s">
        <v>113</v>
      </c>
      <c r="F78" s="58"/>
      <c r="G78" s="162" t="str">
        <f>+IF(C78-Basisdaten!C81=0,"richtig",C78-Basisdaten!C81)</f>
        <v>richtig</v>
      </c>
      <c r="H78" s="165" t="str">
        <f>+IF(D78-Basisdaten!D81=0,"richtig",D78-Basisdaten!D81)</f>
        <v>richtig</v>
      </c>
      <c r="I78" s="36" t="s">
        <v>113</v>
      </c>
    </row>
    <row r="79" spans="1:9" x14ac:dyDescent="0.2">
      <c r="C79" s="62"/>
      <c r="D79" s="62"/>
      <c r="E79" s="62"/>
      <c r="G79" s="62"/>
      <c r="H79" s="62"/>
      <c r="I79" s="62"/>
    </row>
  </sheetData>
  <mergeCells count="2">
    <mergeCell ref="C5:E5"/>
    <mergeCell ref="C6:E6"/>
  </mergeCells>
  <phoneticPr fontId="0" type="noConversion"/>
  <printOptions horizontalCentered="1"/>
  <pageMargins left="0.39370078740157483" right="0.39370078740157483" top="0.78740157480314965" bottom="0.39370078740157483" header="0.51181102362204722" footer="0.51181102362204722"/>
  <pageSetup paperSize="9" scale="63"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Q37"/>
  <sheetViews>
    <sheetView workbookViewId="0"/>
  </sheetViews>
  <sheetFormatPr baseColWidth="10" defaultColWidth="11.42578125" defaultRowHeight="12.75" x14ac:dyDescent="0.2"/>
  <cols>
    <col min="1" max="1" width="10" style="83" customWidth="1"/>
    <col min="2" max="2" width="38.5703125" style="83" customWidth="1"/>
    <col min="3" max="7" width="12.7109375" style="83" customWidth="1"/>
    <col min="8" max="8" width="5.7109375" style="83" customWidth="1"/>
    <col min="9" max="12" width="12.7109375" style="83" customWidth="1"/>
    <col min="13" max="13" width="5.7109375" style="83" customWidth="1"/>
    <col min="14" max="17" width="12.7109375" style="83" customWidth="1"/>
    <col min="18" max="16384" width="11.42578125" style="83"/>
  </cols>
  <sheetData>
    <row r="1" spans="1:17" ht="19.5" x14ac:dyDescent="0.25">
      <c r="A1" s="207" t="s">
        <v>240</v>
      </c>
    </row>
    <row r="2" spans="1:17" s="87" customFormat="1" ht="20.100000000000001" customHeight="1" x14ac:dyDescent="0.2">
      <c r="A2" s="172" t="s">
        <v>237</v>
      </c>
      <c r="D2" s="172"/>
      <c r="E2" s="172"/>
      <c r="F2" s="172"/>
      <c r="G2" s="173"/>
      <c r="H2" s="173"/>
      <c r="I2" s="173"/>
      <c r="J2" s="174"/>
      <c r="K2" s="174"/>
      <c r="L2" s="174"/>
    </row>
    <row r="3" spans="1:17" s="87" customFormat="1" ht="14.25" x14ac:dyDescent="0.2">
      <c r="A3" s="172" t="s">
        <v>242</v>
      </c>
      <c r="D3" s="172"/>
      <c r="E3" s="172"/>
      <c r="F3" s="172"/>
      <c r="G3" s="173"/>
      <c r="H3" s="173"/>
      <c r="I3" s="173"/>
      <c r="J3" s="174"/>
      <c r="K3" s="174"/>
      <c r="L3" s="174"/>
    </row>
    <row r="4" spans="1:17" s="87" customFormat="1" ht="15" thickBot="1" x14ac:dyDescent="0.25">
      <c r="A4" s="172"/>
      <c r="D4" s="172"/>
      <c r="E4" s="172"/>
      <c r="F4" s="172"/>
      <c r="G4" s="173"/>
      <c r="H4" s="173"/>
      <c r="I4" s="173"/>
      <c r="J4" s="174"/>
      <c r="K4" s="174"/>
      <c r="L4" s="174"/>
    </row>
    <row r="5" spans="1:17" s="87" customFormat="1" ht="19.5" x14ac:dyDescent="0.2">
      <c r="A5" s="74" t="s">
        <v>154</v>
      </c>
      <c r="B5" s="274"/>
      <c r="C5" s="570" t="str">
        <f>IF(Basisdaten!C7=0,"",Basisdaten!C7)</f>
        <v/>
      </c>
      <c r="D5" s="570"/>
      <c r="E5" s="570"/>
      <c r="F5" s="172"/>
      <c r="G5" s="173"/>
      <c r="H5" s="173"/>
      <c r="I5" s="173"/>
      <c r="J5" s="174"/>
      <c r="K5" s="174"/>
      <c r="L5" s="174"/>
    </row>
    <row r="6" spans="1:17" s="87" customFormat="1" ht="20.25" thickBot="1" x14ac:dyDescent="0.25">
      <c r="A6" s="18" t="s">
        <v>155</v>
      </c>
      <c r="B6" s="19"/>
      <c r="C6" s="571" t="str">
        <f>IF(Basisdaten!C8=0,"",Basisdaten!C8)</f>
        <v/>
      </c>
      <c r="D6" s="571"/>
      <c r="E6" s="571"/>
      <c r="F6" s="172"/>
      <c r="G6" s="173"/>
      <c r="H6" s="173"/>
      <c r="I6" s="173"/>
      <c r="J6" s="174"/>
      <c r="K6" s="174"/>
      <c r="L6" s="174"/>
    </row>
    <row r="7" spans="1:17" s="87" customFormat="1" ht="17.25" customHeight="1" thickBot="1" x14ac:dyDescent="0.25">
      <c r="A7" s="175"/>
      <c r="B7" s="175"/>
      <c r="C7" s="176"/>
      <c r="D7" s="176"/>
      <c r="E7" s="176"/>
      <c r="F7" s="176"/>
      <c r="G7" s="177"/>
      <c r="H7" s="173"/>
      <c r="I7" s="177"/>
      <c r="J7" s="178"/>
      <c r="K7" s="178"/>
      <c r="L7" s="178"/>
      <c r="N7" s="203"/>
      <c r="O7" s="203"/>
    </row>
    <row r="8" spans="1:17" ht="20.25" thickBot="1" x14ac:dyDescent="0.3">
      <c r="A8" s="179" t="s">
        <v>240</v>
      </c>
      <c r="B8" s="210"/>
      <c r="C8" s="209" t="s">
        <v>241</v>
      </c>
      <c r="D8" s="180"/>
      <c r="E8" s="180"/>
      <c r="F8" s="180"/>
      <c r="G8" s="208" t="s">
        <v>239</v>
      </c>
      <c r="I8" s="181" t="s">
        <v>246</v>
      </c>
      <c r="J8" s="182"/>
      <c r="K8" s="179"/>
      <c r="L8" s="179"/>
      <c r="N8" s="181" t="s">
        <v>245</v>
      </c>
      <c r="O8" s="180"/>
      <c r="P8" s="180"/>
      <c r="Q8" s="180"/>
    </row>
    <row r="9" spans="1:17" ht="25.5" x14ac:dyDescent="0.2">
      <c r="A9" s="183"/>
      <c r="B9" s="184"/>
      <c r="C9" s="211">
        <f>+Basisdaten!E12</f>
        <v>-2</v>
      </c>
      <c r="D9" s="211">
        <f>+Basisdaten!D12</f>
        <v>-1</v>
      </c>
      <c r="E9" s="212" t="s">
        <v>243</v>
      </c>
      <c r="F9" s="211" t="s">
        <v>244</v>
      </c>
      <c r="G9" s="213">
        <f>+Basisdaten!C12</f>
        <v>0</v>
      </c>
      <c r="H9" s="84"/>
      <c r="I9" s="184"/>
      <c r="J9" s="214">
        <f>+G9</f>
        <v>0</v>
      </c>
      <c r="K9" s="214">
        <f>+D9</f>
        <v>-1</v>
      </c>
      <c r="L9" s="214">
        <f>+C9</f>
        <v>-2</v>
      </c>
      <c r="M9" s="84"/>
      <c r="N9" s="215"/>
      <c r="O9" s="216">
        <f>+G9</f>
        <v>0</v>
      </c>
      <c r="P9" s="217">
        <f>+O9-1</f>
        <v>-1</v>
      </c>
      <c r="Q9" s="217">
        <f>+O9-2</f>
        <v>-2</v>
      </c>
    </row>
    <row r="10" spans="1:17" ht="20.100000000000001" customHeight="1" x14ac:dyDescent="0.2">
      <c r="A10" s="193" t="s">
        <v>63</v>
      </c>
      <c r="B10" s="193"/>
      <c r="C10" s="186"/>
      <c r="D10" s="186"/>
      <c r="E10" s="186"/>
      <c r="F10" s="186"/>
      <c r="G10" s="187"/>
      <c r="I10" s="186"/>
      <c r="J10" s="186"/>
      <c r="K10" s="186"/>
      <c r="L10" s="186"/>
      <c r="N10" s="185"/>
      <c r="O10" s="185"/>
      <c r="P10" s="185"/>
      <c r="Q10" s="185"/>
    </row>
    <row r="11" spans="1:17" x14ac:dyDescent="0.2">
      <c r="A11" s="83" t="s">
        <v>16</v>
      </c>
      <c r="B11" s="83" t="s">
        <v>17</v>
      </c>
      <c r="C11" s="188"/>
      <c r="D11" s="188"/>
      <c r="E11" s="188"/>
      <c r="F11" s="188">
        <f>+D11-E11</f>
        <v>0</v>
      </c>
      <c r="G11" s="189"/>
      <c r="I11" s="44" t="s">
        <v>16</v>
      </c>
      <c r="J11" s="299" t="s">
        <v>113</v>
      </c>
      <c r="K11" s="299" t="s">
        <v>113</v>
      </c>
      <c r="L11" s="299" t="s">
        <v>113</v>
      </c>
      <c r="N11" s="44" t="s">
        <v>16</v>
      </c>
      <c r="O11" s="299" t="s">
        <v>113</v>
      </c>
      <c r="P11" s="299" t="s">
        <v>113</v>
      </c>
      <c r="Q11" s="299" t="s">
        <v>113</v>
      </c>
    </row>
    <row r="12" spans="1:17" x14ac:dyDescent="0.2">
      <c r="A12" s="83" t="s">
        <v>18</v>
      </c>
      <c r="B12" s="83" t="s">
        <v>19</v>
      </c>
      <c r="C12" s="188"/>
      <c r="D12" s="188"/>
      <c r="E12" s="188"/>
      <c r="F12" s="188">
        <f t="shared" ref="F12:F37" si="0">+D12-E12</f>
        <v>0</v>
      </c>
      <c r="G12" s="189"/>
      <c r="I12" s="44" t="s">
        <v>18</v>
      </c>
      <c r="J12" s="299" t="s">
        <v>113</v>
      </c>
      <c r="K12" s="299" t="s">
        <v>113</v>
      </c>
      <c r="L12" s="299" t="s">
        <v>113</v>
      </c>
      <c r="N12" s="44" t="s">
        <v>18</v>
      </c>
      <c r="O12" s="299" t="s">
        <v>113</v>
      </c>
      <c r="P12" s="299" t="s">
        <v>113</v>
      </c>
      <c r="Q12" s="299" t="s">
        <v>113</v>
      </c>
    </row>
    <row r="13" spans="1:17" x14ac:dyDescent="0.2">
      <c r="A13" s="83" t="s">
        <v>20</v>
      </c>
      <c r="B13" s="83" t="s">
        <v>21</v>
      </c>
      <c r="C13" s="188"/>
      <c r="D13" s="188"/>
      <c r="E13" s="188"/>
      <c r="F13" s="188">
        <f t="shared" si="0"/>
        <v>0</v>
      </c>
      <c r="G13" s="189"/>
      <c r="I13" s="44" t="s">
        <v>20</v>
      </c>
      <c r="J13" s="299" t="s">
        <v>113</v>
      </c>
      <c r="K13" s="299" t="s">
        <v>113</v>
      </c>
      <c r="L13" s="299" t="s">
        <v>113</v>
      </c>
      <c r="N13" s="44" t="s">
        <v>20</v>
      </c>
      <c r="O13" s="299" t="s">
        <v>113</v>
      </c>
      <c r="P13" s="299" t="s">
        <v>113</v>
      </c>
      <c r="Q13" s="299" t="s">
        <v>113</v>
      </c>
    </row>
    <row r="14" spans="1:17" x14ac:dyDescent="0.2">
      <c r="A14" s="83" t="s">
        <v>2</v>
      </c>
      <c r="B14" s="83" t="s">
        <v>22</v>
      </c>
      <c r="C14" s="188"/>
      <c r="D14" s="188"/>
      <c r="E14" s="188"/>
      <c r="F14" s="188">
        <f t="shared" si="0"/>
        <v>0</v>
      </c>
      <c r="G14" s="189"/>
      <c r="I14" s="44" t="s">
        <v>2</v>
      </c>
      <c r="J14" s="306">
        <f>+G14*1000</f>
        <v>0</v>
      </c>
      <c r="K14" s="299" t="s">
        <v>113</v>
      </c>
      <c r="L14" s="299" t="s">
        <v>113</v>
      </c>
      <c r="N14" s="44" t="s">
        <v>2</v>
      </c>
      <c r="O14" s="190">
        <f>+J14-Basisdaten!C23</f>
        <v>0</v>
      </c>
      <c r="P14" s="299" t="s">
        <v>113</v>
      </c>
      <c r="Q14" s="299" t="s">
        <v>113</v>
      </c>
    </row>
    <row r="15" spans="1:17" x14ac:dyDescent="0.2">
      <c r="A15" s="83" t="s">
        <v>3</v>
      </c>
      <c r="B15" s="83" t="s">
        <v>23</v>
      </c>
      <c r="C15" s="188"/>
      <c r="D15" s="188"/>
      <c r="E15" s="188"/>
      <c r="F15" s="188">
        <f t="shared" si="0"/>
        <v>0</v>
      </c>
      <c r="G15" s="189"/>
      <c r="I15" s="44" t="s">
        <v>3</v>
      </c>
      <c r="J15" s="306">
        <f>+G15*1000</f>
        <v>0</v>
      </c>
      <c r="K15" s="306">
        <f>+D15*1000</f>
        <v>0</v>
      </c>
      <c r="L15" s="299" t="s">
        <v>113</v>
      </c>
      <c r="N15" s="44" t="s">
        <v>3</v>
      </c>
      <c r="O15" s="190">
        <f>+J15-Basisdaten!C28</f>
        <v>0</v>
      </c>
      <c r="P15" s="191">
        <f>+K15-Basisdaten!D28</f>
        <v>0</v>
      </c>
      <c r="Q15" s="299" t="s">
        <v>113</v>
      </c>
    </row>
    <row r="16" spans="1:17" x14ac:dyDescent="0.2">
      <c r="A16" s="83" t="s">
        <v>24</v>
      </c>
      <c r="B16" s="83" t="s">
        <v>25</v>
      </c>
      <c r="C16" s="188"/>
      <c r="D16" s="188"/>
      <c r="E16" s="188"/>
      <c r="F16" s="188">
        <f t="shared" si="0"/>
        <v>0</v>
      </c>
      <c r="G16" s="189"/>
      <c r="I16" s="44" t="s">
        <v>24</v>
      </c>
      <c r="J16" s="306">
        <f>+G16*1000</f>
        <v>0</v>
      </c>
      <c r="K16" s="306">
        <f>+D16*1000</f>
        <v>0</v>
      </c>
      <c r="L16" s="299" t="s">
        <v>113</v>
      </c>
      <c r="N16" s="44" t="s">
        <v>24</v>
      </c>
      <c r="O16" s="299" t="s">
        <v>113</v>
      </c>
      <c r="P16" s="299" t="s">
        <v>113</v>
      </c>
      <c r="Q16" s="299" t="s">
        <v>113</v>
      </c>
    </row>
    <row r="17" spans="1:17" x14ac:dyDescent="0.2">
      <c r="A17" s="83" t="s">
        <v>26</v>
      </c>
      <c r="B17" s="83" t="s">
        <v>27</v>
      </c>
      <c r="C17" s="188"/>
      <c r="D17" s="188"/>
      <c r="E17" s="188"/>
      <c r="F17" s="188">
        <f t="shared" si="0"/>
        <v>0</v>
      </c>
      <c r="G17" s="189"/>
      <c r="I17" s="44" t="s">
        <v>26</v>
      </c>
      <c r="J17" s="299" t="s">
        <v>113</v>
      </c>
      <c r="K17" s="299" t="s">
        <v>113</v>
      </c>
      <c r="L17" s="299" t="s">
        <v>113</v>
      </c>
      <c r="N17" s="44">
        <v>33</v>
      </c>
      <c r="O17" s="192">
        <f>+J15+J16-Basisdaten!C27</f>
        <v>0</v>
      </c>
      <c r="P17" s="191">
        <f>+K15+K16-Basisdaten!D27</f>
        <v>0</v>
      </c>
      <c r="Q17" s="299" t="s">
        <v>113</v>
      </c>
    </row>
    <row r="18" spans="1:17" x14ac:dyDescent="0.2">
      <c r="A18" s="83" t="s">
        <v>4</v>
      </c>
      <c r="B18" s="83" t="s">
        <v>28</v>
      </c>
      <c r="C18" s="188"/>
      <c r="D18" s="188"/>
      <c r="E18" s="188"/>
      <c r="F18" s="188">
        <f t="shared" si="0"/>
        <v>0</v>
      </c>
      <c r="G18" s="189"/>
      <c r="I18" s="44" t="s">
        <v>4</v>
      </c>
      <c r="J18" s="306">
        <f>+G18*1000</f>
        <v>0</v>
      </c>
      <c r="K18" s="306">
        <f>+D18*1000</f>
        <v>0</v>
      </c>
      <c r="L18" s="299" t="s">
        <v>113</v>
      </c>
      <c r="N18" s="44" t="s">
        <v>26</v>
      </c>
      <c r="O18" s="299" t="s">
        <v>113</v>
      </c>
      <c r="P18" s="299" t="s">
        <v>113</v>
      </c>
      <c r="Q18" s="299" t="s">
        <v>113</v>
      </c>
    </row>
    <row r="19" spans="1:17" x14ac:dyDescent="0.2">
      <c r="A19" s="83" t="s">
        <v>5</v>
      </c>
      <c r="B19" s="83" t="s">
        <v>29</v>
      </c>
      <c r="C19" s="188"/>
      <c r="D19" s="188"/>
      <c r="E19" s="188"/>
      <c r="F19" s="188">
        <f t="shared" si="0"/>
        <v>0</v>
      </c>
      <c r="G19" s="189"/>
      <c r="I19" s="44" t="s">
        <v>5</v>
      </c>
      <c r="J19" s="306">
        <f>+G19*1000</f>
        <v>0</v>
      </c>
      <c r="K19" s="306">
        <f>+D19*1000</f>
        <v>0</v>
      </c>
      <c r="L19" s="299" t="s">
        <v>113</v>
      </c>
      <c r="N19" s="44" t="s">
        <v>4</v>
      </c>
      <c r="O19" s="190">
        <f>+J18-Basisdaten!C33</f>
        <v>0</v>
      </c>
      <c r="P19" s="191">
        <f>+K18-Basisdaten!D33</f>
        <v>0</v>
      </c>
      <c r="Q19" s="299" t="s">
        <v>113</v>
      </c>
    </row>
    <row r="20" spans="1:17" x14ac:dyDescent="0.2">
      <c r="A20" s="193" t="s">
        <v>1</v>
      </c>
      <c r="B20" s="193" t="s">
        <v>30</v>
      </c>
      <c r="C20" s="194"/>
      <c r="D20" s="194"/>
      <c r="E20" s="194"/>
      <c r="F20" s="194">
        <f t="shared" si="0"/>
        <v>0</v>
      </c>
      <c r="G20" s="195"/>
      <c r="I20" s="196" t="s">
        <v>1</v>
      </c>
      <c r="J20" s="307">
        <f>+G20*1000</f>
        <v>0</v>
      </c>
      <c r="K20" s="308">
        <f>+D20*1000</f>
        <v>0</v>
      </c>
      <c r="L20" s="299" t="s">
        <v>113</v>
      </c>
      <c r="N20" s="44" t="s">
        <v>5</v>
      </c>
      <c r="O20" s="190">
        <f>+J19-Basisdaten!C34</f>
        <v>0</v>
      </c>
      <c r="P20" s="191">
        <f>+K19-Basisdaten!D34</f>
        <v>0</v>
      </c>
      <c r="Q20" s="299" t="s">
        <v>113</v>
      </c>
    </row>
    <row r="21" spans="1:17" x14ac:dyDescent="0.2">
      <c r="A21" s="83" t="s">
        <v>31</v>
      </c>
      <c r="B21" s="83" t="s">
        <v>32</v>
      </c>
      <c r="C21" s="188"/>
      <c r="D21" s="188"/>
      <c r="E21" s="188"/>
      <c r="F21" s="188">
        <f t="shared" si="0"/>
        <v>0</v>
      </c>
      <c r="G21" s="189"/>
      <c r="I21" s="197" t="s">
        <v>31</v>
      </c>
      <c r="J21" s="306">
        <f>+G21*1000</f>
        <v>0</v>
      </c>
      <c r="K21" s="299" t="s">
        <v>113</v>
      </c>
      <c r="L21" s="299" t="s">
        <v>113</v>
      </c>
      <c r="N21" s="196" t="s">
        <v>1</v>
      </c>
      <c r="O21" s="332">
        <f>+J20-Basisdaten!C22</f>
        <v>0</v>
      </c>
      <c r="P21" s="333">
        <f>+K20-Basisdaten!D22</f>
        <v>0</v>
      </c>
      <c r="Q21" s="299" t="s">
        <v>113</v>
      </c>
    </row>
    <row r="22" spans="1:17" x14ac:dyDescent="0.2">
      <c r="A22" s="83" t="s">
        <v>33</v>
      </c>
      <c r="B22" s="83" t="s">
        <v>34</v>
      </c>
      <c r="C22" s="188"/>
      <c r="D22" s="188"/>
      <c r="E22" s="188"/>
      <c r="F22" s="188">
        <f t="shared" si="0"/>
        <v>0</v>
      </c>
      <c r="G22" s="189"/>
      <c r="I22" s="197" t="s">
        <v>33</v>
      </c>
      <c r="J22" s="299" t="s">
        <v>113</v>
      </c>
      <c r="K22" s="299" t="s">
        <v>113</v>
      </c>
      <c r="L22" s="299" t="s">
        <v>113</v>
      </c>
      <c r="N22" s="197" t="s">
        <v>31</v>
      </c>
      <c r="O22" s="190">
        <f>+J21-SUM(Basisdaten!C38:C42)</f>
        <v>0</v>
      </c>
      <c r="P22" s="299" t="s">
        <v>113</v>
      </c>
      <c r="Q22" s="299" t="s">
        <v>113</v>
      </c>
    </row>
    <row r="23" spans="1:17" x14ac:dyDescent="0.2">
      <c r="A23" s="83" t="s">
        <v>35</v>
      </c>
      <c r="B23" s="83" t="s">
        <v>36</v>
      </c>
      <c r="C23" s="188"/>
      <c r="D23" s="188"/>
      <c r="E23" s="188"/>
      <c r="F23" s="188">
        <f t="shared" si="0"/>
        <v>0</v>
      </c>
      <c r="G23" s="189"/>
      <c r="I23" s="197" t="s">
        <v>35</v>
      </c>
      <c r="J23" s="299" t="s">
        <v>113</v>
      </c>
      <c r="K23" s="299" t="s">
        <v>113</v>
      </c>
      <c r="L23" s="299" t="s">
        <v>113</v>
      </c>
      <c r="N23" s="197" t="s">
        <v>33</v>
      </c>
      <c r="O23" s="299" t="s">
        <v>113</v>
      </c>
      <c r="P23" s="299" t="s">
        <v>113</v>
      </c>
      <c r="Q23" s="299" t="s">
        <v>113</v>
      </c>
    </row>
    <row r="24" spans="1:17" x14ac:dyDescent="0.2">
      <c r="A24" s="83" t="s">
        <v>37</v>
      </c>
      <c r="B24" s="83" t="s">
        <v>38</v>
      </c>
      <c r="C24" s="188"/>
      <c r="D24" s="188"/>
      <c r="E24" s="188"/>
      <c r="F24" s="188">
        <f t="shared" si="0"/>
        <v>0</v>
      </c>
      <c r="G24" s="189"/>
      <c r="I24" s="197" t="s">
        <v>37</v>
      </c>
      <c r="J24" s="299" t="s">
        <v>113</v>
      </c>
      <c r="K24" s="299" t="s">
        <v>113</v>
      </c>
      <c r="L24" s="299" t="s">
        <v>113</v>
      </c>
      <c r="N24" s="197" t="s">
        <v>35</v>
      </c>
      <c r="O24" s="299" t="s">
        <v>113</v>
      </c>
      <c r="P24" s="299" t="s">
        <v>113</v>
      </c>
      <c r="Q24" s="299" t="s">
        <v>113</v>
      </c>
    </row>
    <row r="25" spans="1:17" x14ac:dyDescent="0.2">
      <c r="A25" s="83" t="s">
        <v>39</v>
      </c>
      <c r="B25" s="83" t="s">
        <v>40</v>
      </c>
      <c r="C25" s="188"/>
      <c r="D25" s="188"/>
      <c r="E25" s="188"/>
      <c r="F25" s="188">
        <f t="shared" si="0"/>
        <v>0</v>
      </c>
      <c r="G25" s="189"/>
      <c r="I25" s="197" t="s">
        <v>39</v>
      </c>
      <c r="J25" s="299" t="s">
        <v>113</v>
      </c>
      <c r="K25" s="299" t="s">
        <v>113</v>
      </c>
      <c r="L25" s="299" t="s">
        <v>113</v>
      </c>
      <c r="N25" s="197" t="s">
        <v>37</v>
      </c>
      <c r="O25" s="299" t="s">
        <v>113</v>
      </c>
      <c r="P25" s="299" t="s">
        <v>113</v>
      </c>
      <c r="Q25" s="299" t="s">
        <v>113</v>
      </c>
    </row>
    <row r="26" spans="1:17" x14ac:dyDescent="0.2">
      <c r="A26" s="83" t="s">
        <v>8</v>
      </c>
      <c r="B26" s="83" t="s">
        <v>41</v>
      </c>
      <c r="C26" s="188"/>
      <c r="D26" s="188"/>
      <c r="E26" s="188"/>
      <c r="F26" s="188">
        <f t="shared" si="0"/>
        <v>0</v>
      </c>
      <c r="G26" s="189"/>
      <c r="I26" s="197" t="s">
        <v>8</v>
      </c>
      <c r="J26" s="306">
        <f>+G26*1000</f>
        <v>0</v>
      </c>
      <c r="K26" s="299" t="s">
        <v>113</v>
      </c>
      <c r="L26" s="299" t="s">
        <v>113</v>
      </c>
      <c r="N26" s="197" t="s">
        <v>39</v>
      </c>
      <c r="O26" s="299" t="s">
        <v>113</v>
      </c>
      <c r="P26" s="299" t="s">
        <v>113</v>
      </c>
      <c r="Q26" s="299" t="s">
        <v>113</v>
      </c>
    </row>
    <row r="27" spans="1:17" x14ac:dyDescent="0.2">
      <c r="A27" s="83" t="s">
        <v>9</v>
      </c>
      <c r="B27" s="83" t="s">
        <v>42</v>
      </c>
      <c r="C27" s="188"/>
      <c r="D27" s="188"/>
      <c r="E27" s="188"/>
      <c r="F27" s="188">
        <f t="shared" si="0"/>
        <v>0</v>
      </c>
      <c r="G27" s="189"/>
      <c r="I27" s="197" t="s">
        <v>9</v>
      </c>
      <c r="J27" s="306">
        <f>+G27*1000</f>
        <v>0</v>
      </c>
      <c r="K27" s="299" t="s">
        <v>113</v>
      </c>
      <c r="L27" s="299" t="s">
        <v>113</v>
      </c>
      <c r="N27" s="197" t="s">
        <v>8</v>
      </c>
      <c r="O27" s="190">
        <f>+J26-Basisdaten!C48</f>
        <v>0</v>
      </c>
      <c r="P27" s="299" t="s">
        <v>113</v>
      </c>
      <c r="Q27" s="299" t="s">
        <v>113</v>
      </c>
    </row>
    <row r="28" spans="1:17" x14ac:dyDescent="0.2">
      <c r="A28" s="193" t="s">
        <v>6</v>
      </c>
      <c r="B28" s="193" t="s">
        <v>43</v>
      </c>
      <c r="C28" s="194"/>
      <c r="D28" s="194"/>
      <c r="E28" s="194"/>
      <c r="F28" s="194">
        <f t="shared" si="0"/>
        <v>0</v>
      </c>
      <c r="G28" s="195"/>
      <c r="I28" s="201" t="s">
        <v>6</v>
      </c>
      <c r="J28" s="307">
        <f>+G28*1000</f>
        <v>0</v>
      </c>
      <c r="K28" s="299" t="s">
        <v>113</v>
      </c>
      <c r="L28" s="299" t="s">
        <v>113</v>
      </c>
      <c r="N28" s="197" t="s">
        <v>9</v>
      </c>
      <c r="O28" s="190">
        <f>+J27-Basisdaten!C49</f>
        <v>0</v>
      </c>
      <c r="P28" s="299" t="s">
        <v>113</v>
      </c>
      <c r="Q28" s="299" t="s">
        <v>113</v>
      </c>
    </row>
    <row r="29" spans="1:17" x14ac:dyDescent="0.2">
      <c r="A29" s="198" t="s">
        <v>44</v>
      </c>
      <c r="B29" s="198" t="s">
        <v>45</v>
      </c>
      <c r="C29" s="199"/>
      <c r="D29" s="199"/>
      <c r="E29" s="199"/>
      <c r="F29" s="199">
        <f t="shared" si="0"/>
        <v>0</v>
      </c>
      <c r="G29" s="200"/>
      <c r="I29" s="201"/>
      <c r="J29" s="299" t="s">
        <v>113</v>
      </c>
      <c r="K29" s="299" t="s">
        <v>113</v>
      </c>
      <c r="L29" s="299" t="s">
        <v>113</v>
      </c>
      <c r="N29" s="197"/>
      <c r="O29" s="190"/>
      <c r="P29" s="299" t="s">
        <v>113</v>
      </c>
      <c r="Q29" s="299" t="s">
        <v>113</v>
      </c>
    </row>
    <row r="30" spans="1:17" ht="20.100000000000001" customHeight="1" x14ac:dyDescent="0.2">
      <c r="A30" s="218" t="s">
        <v>84</v>
      </c>
      <c r="B30" s="218"/>
      <c r="C30" s="202"/>
      <c r="D30" s="202"/>
      <c r="E30" s="202"/>
      <c r="F30" s="202">
        <f t="shared" si="0"/>
        <v>0</v>
      </c>
      <c r="G30" s="202"/>
      <c r="I30" s="187"/>
      <c r="J30" s="309"/>
      <c r="K30" s="309"/>
      <c r="L30" s="309"/>
      <c r="M30" s="203"/>
      <c r="N30" s="204" t="s">
        <v>44</v>
      </c>
      <c r="O30" s="205"/>
      <c r="P30" s="205"/>
      <c r="Q30" s="205"/>
    </row>
    <row r="31" spans="1:17" x14ac:dyDescent="0.2">
      <c r="A31" s="83" t="s">
        <v>46</v>
      </c>
      <c r="B31" s="83" t="s">
        <v>47</v>
      </c>
      <c r="C31" s="188"/>
      <c r="D31" s="188"/>
      <c r="E31" s="188"/>
      <c r="F31" s="188">
        <f t="shared" si="0"/>
        <v>0</v>
      </c>
      <c r="G31" s="189"/>
      <c r="I31" s="197" t="s">
        <v>46</v>
      </c>
      <c r="J31" s="299" t="s">
        <v>113</v>
      </c>
      <c r="K31" s="299" t="s">
        <v>113</v>
      </c>
      <c r="L31" s="299" t="s">
        <v>113</v>
      </c>
      <c r="N31" s="197" t="s">
        <v>46</v>
      </c>
      <c r="O31" s="299" t="s">
        <v>113</v>
      </c>
      <c r="P31" s="299" t="s">
        <v>113</v>
      </c>
      <c r="Q31" s="299" t="s">
        <v>113</v>
      </c>
    </row>
    <row r="32" spans="1:17" x14ac:dyDescent="0.2">
      <c r="A32" s="83" t="s">
        <v>48</v>
      </c>
      <c r="B32" s="83" t="s">
        <v>49</v>
      </c>
      <c r="C32" s="188"/>
      <c r="D32" s="188"/>
      <c r="E32" s="188"/>
      <c r="F32" s="188">
        <f t="shared" si="0"/>
        <v>0</v>
      </c>
      <c r="G32" s="189"/>
      <c r="I32" s="197" t="s">
        <v>48</v>
      </c>
      <c r="J32" s="299" t="s">
        <v>113</v>
      </c>
      <c r="K32" s="299" t="s">
        <v>113</v>
      </c>
      <c r="L32" s="299" t="s">
        <v>113</v>
      </c>
      <c r="N32" s="197" t="s">
        <v>48</v>
      </c>
      <c r="O32" s="299" t="s">
        <v>113</v>
      </c>
      <c r="P32" s="299" t="s">
        <v>113</v>
      </c>
      <c r="Q32" s="299" t="s">
        <v>113</v>
      </c>
    </row>
    <row r="33" spans="1:17" x14ac:dyDescent="0.2">
      <c r="A33" s="83" t="s">
        <v>50</v>
      </c>
      <c r="B33" s="83" t="s">
        <v>51</v>
      </c>
      <c r="C33" s="188"/>
      <c r="D33" s="188"/>
      <c r="E33" s="188"/>
      <c r="F33" s="188">
        <f t="shared" si="0"/>
        <v>0</v>
      </c>
      <c r="G33" s="189"/>
      <c r="I33" s="197" t="s">
        <v>50</v>
      </c>
      <c r="J33" s="299" t="s">
        <v>113</v>
      </c>
      <c r="K33" s="299" t="s">
        <v>113</v>
      </c>
      <c r="L33" s="299" t="s">
        <v>113</v>
      </c>
      <c r="N33" s="197" t="s">
        <v>50</v>
      </c>
      <c r="O33" s="299" t="s">
        <v>113</v>
      </c>
      <c r="P33" s="299" t="s">
        <v>113</v>
      </c>
      <c r="Q33" s="299" t="s">
        <v>113</v>
      </c>
    </row>
    <row r="34" spans="1:17" s="334" customFormat="1" x14ac:dyDescent="0.2">
      <c r="A34" s="193" t="s">
        <v>52</v>
      </c>
      <c r="B34" s="206" t="s">
        <v>53</v>
      </c>
      <c r="C34" s="194"/>
      <c r="D34" s="194"/>
      <c r="E34" s="194"/>
      <c r="F34" s="194">
        <f t="shared" si="0"/>
        <v>0</v>
      </c>
      <c r="G34" s="195"/>
      <c r="I34" s="201" t="s">
        <v>52</v>
      </c>
      <c r="J34" s="307">
        <f>+G34*1000</f>
        <v>0</v>
      </c>
      <c r="K34" s="307">
        <f>+D34*1000</f>
        <v>0</v>
      </c>
      <c r="L34" s="307">
        <f>+C34*1000</f>
        <v>0</v>
      </c>
      <c r="N34" s="201" t="s">
        <v>52</v>
      </c>
      <c r="O34" s="332">
        <f>+J34-SUM(Basisdaten!C52:C56)</f>
        <v>0</v>
      </c>
      <c r="P34" s="333">
        <f>+K34-SUM(Basisdaten!D52:D56)</f>
        <v>0</v>
      </c>
      <c r="Q34" s="333">
        <f>+L34-SUM(Basisdaten!E52:E56)</f>
        <v>0</v>
      </c>
    </row>
    <row r="35" spans="1:17" x14ac:dyDescent="0.2">
      <c r="A35" s="83" t="s">
        <v>54</v>
      </c>
      <c r="B35" s="83" t="s">
        <v>55</v>
      </c>
      <c r="C35" s="188"/>
      <c r="D35" s="188"/>
      <c r="E35" s="188"/>
      <c r="F35" s="188">
        <f t="shared" si="0"/>
        <v>0</v>
      </c>
      <c r="G35" s="189"/>
      <c r="I35" s="197" t="s">
        <v>54</v>
      </c>
      <c r="J35" s="299" t="s">
        <v>113</v>
      </c>
      <c r="K35" s="299" t="s">
        <v>113</v>
      </c>
      <c r="L35" s="299" t="s">
        <v>113</v>
      </c>
      <c r="N35" s="197" t="s">
        <v>54</v>
      </c>
      <c r="O35" s="299" t="s">
        <v>113</v>
      </c>
      <c r="P35" s="299" t="s">
        <v>113</v>
      </c>
      <c r="Q35" s="299" t="s">
        <v>113</v>
      </c>
    </row>
    <row r="36" spans="1:17" x14ac:dyDescent="0.2">
      <c r="A36" s="83" t="s">
        <v>56</v>
      </c>
      <c r="B36" s="83" t="s">
        <v>57</v>
      </c>
      <c r="C36" s="188"/>
      <c r="D36" s="188"/>
      <c r="E36" s="188"/>
      <c r="F36" s="188">
        <f t="shared" si="0"/>
        <v>0</v>
      </c>
      <c r="G36" s="189"/>
      <c r="I36" s="197" t="s">
        <v>56</v>
      </c>
      <c r="J36" s="299" t="s">
        <v>113</v>
      </c>
      <c r="K36" s="299" t="s">
        <v>113</v>
      </c>
      <c r="L36" s="299" t="s">
        <v>113</v>
      </c>
      <c r="N36" s="197" t="s">
        <v>56</v>
      </c>
      <c r="O36" s="299" t="s">
        <v>113</v>
      </c>
      <c r="P36" s="299" t="s">
        <v>113</v>
      </c>
      <c r="Q36" s="299" t="s">
        <v>113</v>
      </c>
    </row>
    <row r="37" spans="1:17" s="334" customFormat="1" x14ac:dyDescent="0.2">
      <c r="A37" s="193" t="s">
        <v>58</v>
      </c>
      <c r="B37" s="193" t="s">
        <v>59</v>
      </c>
      <c r="C37" s="194"/>
      <c r="D37" s="194"/>
      <c r="E37" s="194"/>
      <c r="F37" s="194">
        <f t="shared" si="0"/>
        <v>0</v>
      </c>
      <c r="G37" s="195"/>
      <c r="I37" s="335" t="s">
        <v>58</v>
      </c>
      <c r="J37" s="336">
        <f>+G37*1000</f>
        <v>0</v>
      </c>
      <c r="K37" s="336">
        <f>+D37*1000</f>
        <v>0</v>
      </c>
      <c r="L37" s="336">
        <f>+C37*1000</f>
        <v>0</v>
      </c>
      <c r="N37" s="335" t="s">
        <v>58</v>
      </c>
      <c r="O37" s="337">
        <f>+J37-SUM(Basisdaten!C59:C65)</f>
        <v>0</v>
      </c>
      <c r="P37" s="338">
        <f>+K37-SUM(Basisdaten!D59:D65)</f>
        <v>0</v>
      </c>
      <c r="Q37" s="338">
        <f>+L37-SUM(Basisdaten!E59:E65)</f>
        <v>0</v>
      </c>
    </row>
  </sheetData>
  <mergeCells count="2">
    <mergeCell ref="C5:E5"/>
    <mergeCell ref="C6:E6"/>
  </mergeCells>
  <phoneticPr fontId="0" type="noConversion"/>
  <pageMargins left="0.39370078740157483" right="0.39370078740157483" top="0.78740157480314965" bottom="0.78740157480314965" header="0.51181102362204722" footer="0.51181102362204722"/>
  <pageSetup paperSize="9" scale="62" orientation="landscape" horizont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indexed="51"/>
    <pageSetUpPr fitToPage="1"/>
  </sheetPr>
  <dimension ref="A1:F13"/>
  <sheetViews>
    <sheetView showGridLines="0" workbookViewId="0">
      <selection activeCell="A7" sqref="A7:B7"/>
    </sheetView>
  </sheetViews>
  <sheetFormatPr baseColWidth="10" defaultColWidth="11.42578125" defaultRowHeight="14.25" x14ac:dyDescent="0.2"/>
  <cols>
    <col min="1" max="1" width="42.7109375" style="6" customWidth="1"/>
    <col min="2" max="2" width="42.7109375" style="2" customWidth="1"/>
    <col min="3" max="16384" width="11.42578125" style="2"/>
  </cols>
  <sheetData>
    <row r="1" spans="1:6" ht="22.5" x14ac:dyDescent="0.3">
      <c r="A1" s="281" t="s">
        <v>233</v>
      </c>
    </row>
    <row r="2" spans="1:6" ht="23.25" thickBot="1" x14ac:dyDescent="0.35">
      <c r="A2" s="281"/>
    </row>
    <row r="3" spans="1:6" ht="19.5" x14ac:dyDescent="0.25">
      <c r="A3" s="282" t="s">
        <v>154</v>
      </c>
      <c r="B3" s="277" t="str">
        <f>IF(+Basisdaten!C7=0,"",+Basisdaten!C7)</f>
        <v/>
      </c>
    </row>
    <row r="4" spans="1:6" ht="20.25" thickBot="1" x14ac:dyDescent="0.3">
      <c r="A4" s="279" t="s">
        <v>155</v>
      </c>
      <c r="B4" s="280" t="str">
        <f>IF(Basisdaten!C8=0,"",Basisdaten!C8)</f>
        <v/>
      </c>
    </row>
    <row r="5" spans="1:6" ht="22.5" x14ac:dyDescent="0.3">
      <c r="A5" s="281"/>
    </row>
    <row r="6" spans="1:6" s="156" customFormat="1" ht="30" customHeight="1" x14ac:dyDescent="0.2">
      <c r="A6" s="574" t="s">
        <v>299</v>
      </c>
      <c r="B6" s="574"/>
      <c r="C6" s="155"/>
      <c r="D6" s="155"/>
      <c r="E6" s="155"/>
      <c r="F6" s="155"/>
    </row>
    <row r="7" spans="1:6" ht="180" customHeight="1" x14ac:dyDescent="0.2">
      <c r="A7" s="575"/>
      <c r="B7" s="576"/>
    </row>
    <row r="8" spans="1:6" ht="150" customHeight="1" x14ac:dyDescent="0.2">
      <c r="A8" s="577"/>
      <c r="B8" s="578"/>
    </row>
    <row r="9" spans="1:6" ht="12" customHeight="1" x14ac:dyDescent="0.2"/>
    <row r="10" spans="1:6" s="4" customFormat="1" ht="30" customHeight="1" x14ac:dyDescent="0.2">
      <c r="A10" s="574" t="s">
        <v>304</v>
      </c>
      <c r="B10" s="574"/>
    </row>
    <row r="11" spans="1:6" ht="279.95" customHeight="1" x14ac:dyDescent="0.2">
      <c r="A11" s="572"/>
      <c r="B11" s="573"/>
    </row>
    <row r="13" spans="1:6" x14ac:dyDescent="0.2">
      <c r="A13" s="8"/>
    </row>
  </sheetData>
  <mergeCells count="5">
    <mergeCell ref="A11:B11"/>
    <mergeCell ref="A6:B6"/>
    <mergeCell ref="A10:B10"/>
    <mergeCell ref="A7:B7"/>
    <mergeCell ref="A8:B8"/>
  </mergeCells>
  <phoneticPr fontId="0" type="noConversion"/>
  <pageMargins left="0.98425196850393704" right="0.59055118110236227" top="0.78740157480314965" bottom="0.78740157480314965" header="0.51181102362204722" footer="0.51181102362204722"/>
  <pageSetup paperSize="9" scale="95" orientation="portrait"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indexed="43"/>
    <pageSetUpPr fitToPage="1"/>
  </sheetPr>
  <dimension ref="A1:R70"/>
  <sheetViews>
    <sheetView showGridLines="0" topLeftCell="A40" workbookViewId="0">
      <selection activeCell="F68" sqref="F68:F69"/>
    </sheetView>
  </sheetViews>
  <sheetFormatPr baseColWidth="10" defaultColWidth="11.42578125" defaultRowHeight="12.75" x14ac:dyDescent="0.2"/>
  <cols>
    <col min="1" max="1" width="8.7109375" style="83" customWidth="1"/>
    <col min="2" max="3" width="3" style="83" customWidth="1"/>
    <col min="4" max="4" width="3" style="84" customWidth="1"/>
    <col min="5" max="5" width="33.7109375" style="83" customWidth="1"/>
    <col min="6" max="6" width="37.7109375" style="83" customWidth="1"/>
    <col min="7" max="8" width="10.7109375" style="83" customWidth="1"/>
    <col min="9" max="9" width="8.7109375" style="83" customWidth="1"/>
    <col min="10" max="10" width="3" style="83" customWidth="1"/>
    <col min="11" max="11" width="3.5703125" style="83" customWidth="1"/>
    <col min="12" max="12" width="3" style="84" customWidth="1"/>
    <col min="13" max="13" width="33.7109375" style="83" customWidth="1"/>
    <col min="14" max="14" width="37.7109375" style="83" customWidth="1"/>
    <col min="15" max="15" width="10.7109375" style="83" customWidth="1"/>
    <col min="16" max="16384" width="11.42578125" style="83"/>
  </cols>
  <sheetData>
    <row r="1" spans="1:18" ht="19.5" x14ac:dyDescent="0.25">
      <c r="A1" s="560" t="s">
        <v>120</v>
      </c>
      <c r="B1" s="560"/>
      <c r="C1" s="560"/>
      <c r="D1" s="560"/>
      <c r="E1" s="560"/>
    </row>
    <row r="2" spans="1:18" s="2" customFormat="1" ht="14.25" x14ac:dyDescent="0.2">
      <c r="A2" s="2" t="s">
        <v>124</v>
      </c>
      <c r="D2" s="85"/>
      <c r="H2" s="86"/>
      <c r="L2" s="85"/>
    </row>
    <row r="3" spans="1:18" s="87" customFormat="1" x14ac:dyDescent="0.2">
      <c r="D3" s="88"/>
      <c r="L3" s="88"/>
    </row>
    <row r="4" spans="1:18" ht="18.75" thickBot="1" x14ac:dyDescent="0.3">
      <c r="A4" s="89" t="s">
        <v>186</v>
      </c>
      <c r="B4" s="90"/>
      <c r="C4" s="90"/>
      <c r="D4" s="91"/>
      <c r="E4" s="92"/>
      <c r="F4" s="92"/>
      <c r="G4" s="92"/>
      <c r="I4" s="89" t="s">
        <v>296</v>
      </c>
      <c r="J4" s="90"/>
      <c r="K4" s="90"/>
      <c r="L4" s="91"/>
      <c r="M4" s="92"/>
      <c r="N4" s="92"/>
      <c r="O4" s="92"/>
    </row>
    <row r="5" spans="1:18" ht="15" x14ac:dyDescent="0.2">
      <c r="A5" s="93" t="s">
        <v>160</v>
      </c>
      <c r="B5" s="93"/>
      <c r="C5" s="93"/>
      <c r="D5" s="95"/>
      <c r="E5" s="96"/>
      <c r="F5" s="97" t="s">
        <v>126</v>
      </c>
      <c r="G5" s="97" t="s">
        <v>106</v>
      </c>
      <c r="I5" s="93" t="s">
        <v>202</v>
      </c>
      <c r="J5" s="93"/>
      <c r="K5" s="93"/>
      <c r="L5" s="95"/>
      <c r="M5" s="96"/>
      <c r="N5" s="97" t="s">
        <v>126</v>
      </c>
      <c r="O5" s="97" t="s">
        <v>106</v>
      </c>
    </row>
    <row r="6" spans="1:18" x14ac:dyDescent="0.2">
      <c r="A6" s="515">
        <v>1</v>
      </c>
      <c r="B6" s="98" t="s">
        <v>10</v>
      </c>
      <c r="C6" s="98" t="s">
        <v>128</v>
      </c>
      <c r="D6" s="98" t="s">
        <v>10</v>
      </c>
      <c r="E6" s="517">
        <v>1.03</v>
      </c>
      <c r="F6" s="99" t="s">
        <v>161</v>
      </c>
      <c r="G6" s="100" t="s">
        <v>178</v>
      </c>
      <c r="I6" s="515"/>
      <c r="J6" s="98"/>
      <c r="K6" s="98" t="s">
        <v>132</v>
      </c>
      <c r="L6" s="98" t="s">
        <v>10</v>
      </c>
      <c r="M6" s="517">
        <v>0.01</v>
      </c>
      <c r="N6" s="99" t="s">
        <v>203</v>
      </c>
      <c r="O6" s="100" t="s">
        <v>178</v>
      </c>
    </row>
    <row r="7" spans="1:18" x14ac:dyDescent="0.2">
      <c r="A7" s="520">
        <v>1.03</v>
      </c>
      <c r="B7" s="101" t="s">
        <v>11</v>
      </c>
      <c r="C7" s="101" t="s">
        <v>128</v>
      </c>
      <c r="D7" s="101" t="s">
        <v>10</v>
      </c>
      <c r="E7" s="522">
        <v>1.1000000000000001</v>
      </c>
      <c r="F7" s="102" t="s">
        <v>167</v>
      </c>
      <c r="G7" s="593" t="s">
        <v>162</v>
      </c>
      <c r="I7" s="515">
        <v>0.01</v>
      </c>
      <c r="J7" s="98" t="s">
        <v>12</v>
      </c>
      <c r="K7" s="98" t="str">
        <f>+K6</f>
        <v>K5</v>
      </c>
      <c r="L7" s="98" t="s">
        <v>10</v>
      </c>
      <c r="M7" s="517">
        <v>0.02</v>
      </c>
      <c r="N7" s="99" t="s">
        <v>204</v>
      </c>
      <c r="O7" s="103" t="s">
        <v>162</v>
      </c>
    </row>
    <row r="8" spans="1:18" x14ac:dyDescent="0.2">
      <c r="A8" s="523">
        <v>0.99</v>
      </c>
      <c r="B8" s="104" t="s">
        <v>10</v>
      </c>
      <c r="C8" s="104" t="s">
        <v>128</v>
      </c>
      <c r="D8" s="104" t="s">
        <v>12</v>
      </c>
      <c r="E8" s="525">
        <v>1</v>
      </c>
      <c r="F8" s="105" t="s">
        <v>168</v>
      </c>
      <c r="G8" s="592"/>
      <c r="I8" s="515">
        <v>0.02</v>
      </c>
      <c r="J8" s="98" t="s">
        <v>12</v>
      </c>
      <c r="K8" s="98" t="str">
        <f>+K7</f>
        <v>K5</v>
      </c>
      <c r="L8" s="98" t="s">
        <v>10</v>
      </c>
      <c r="M8" s="517">
        <v>0.03</v>
      </c>
      <c r="N8" s="100" t="s">
        <v>205</v>
      </c>
      <c r="O8" s="103" t="s">
        <v>163</v>
      </c>
      <c r="P8" s="106"/>
      <c r="Q8" s="106"/>
      <c r="R8" s="106"/>
    </row>
    <row r="9" spans="1:18" x14ac:dyDescent="0.2">
      <c r="A9" s="520">
        <v>1.1000000000000001</v>
      </c>
      <c r="B9" s="101" t="s">
        <v>11</v>
      </c>
      <c r="C9" s="101" t="s">
        <v>128</v>
      </c>
      <c r="D9" s="101" t="s">
        <v>10</v>
      </c>
      <c r="E9" s="522">
        <v>1.2</v>
      </c>
      <c r="F9" s="107" t="s">
        <v>169</v>
      </c>
      <c r="G9" s="593" t="s">
        <v>163</v>
      </c>
      <c r="I9" s="515">
        <v>0.03</v>
      </c>
      <c r="J9" s="98" t="s">
        <v>12</v>
      </c>
      <c r="K9" s="98" t="str">
        <f>+K8</f>
        <v>K5</v>
      </c>
      <c r="L9" s="98" t="s">
        <v>10</v>
      </c>
      <c r="M9" s="517">
        <v>0.04</v>
      </c>
      <c r="N9" s="100" t="s">
        <v>206</v>
      </c>
      <c r="O9" s="103" t="s">
        <v>164</v>
      </c>
      <c r="P9" s="106"/>
      <c r="Q9" s="106"/>
      <c r="R9" s="106"/>
    </row>
    <row r="10" spans="1:18" x14ac:dyDescent="0.2">
      <c r="A10" s="523">
        <v>0.97499999999999998</v>
      </c>
      <c r="B10" s="104" t="s">
        <v>10</v>
      </c>
      <c r="C10" s="104" t="s">
        <v>128</v>
      </c>
      <c r="D10" s="104" t="s">
        <v>12</v>
      </c>
      <c r="E10" s="525">
        <v>0.99</v>
      </c>
      <c r="F10" s="105" t="s">
        <v>170</v>
      </c>
      <c r="G10" s="592"/>
      <c r="I10" s="515">
        <v>0.04</v>
      </c>
      <c r="J10" s="98" t="s">
        <v>12</v>
      </c>
      <c r="K10" s="98" t="str">
        <f>+K9</f>
        <v>K5</v>
      </c>
      <c r="L10" s="98" t="s">
        <v>10</v>
      </c>
      <c r="M10" s="517">
        <v>0.05</v>
      </c>
      <c r="N10" s="100" t="s">
        <v>207</v>
      </c>
      <c r="O10" s="103" t="s">
        <v>165</v>
      </c>
      <c r="P10" s="106"/>
      <c r="Q10" s="106"/>
      <c r="R10" s="106"/>
    </row>
    <row r="11" spans="1:18" x14ac:dyDescent="0.2">
      <c r="A11" s="515">
        <v>1.2</v>
      </c>
      <c r="B11" s="98" t="s">
        <v>11</v>
      </c>
      <c r="C11" s="98" t="s">
        <v>128</v>
      </c>
      <c r="D11" s="98"/>
      <c r="E11" s="517"/>
      <c r="F11" s="99" t="s">
        <v>172</v>
      </c>
      <c r="G11" s="103" t="s">
        <v>171</v>
      </c>
      <c r="I11" s="515">
        <v>0.05</v>
      </c>
      <c r="J11" s="98" t="s">
        <v>12</v>
      </c>
      <c r="K11" s="98" t="str">
        <f>+K10</f>
        <v>K5</v>
      </c>
      <c r="L11" s="98" t="str">
        <f>+L10</f>
        <v>&lt;=</v>
      </c>
      <c r="M11" s="517">
        <v>0.06</v>
      </c>
      <c r="N11" s="100" t="s">
        <v>208</v>
      </c>
      <c r="O11" s="103" t="s">
        <v>166</v>
      </c>
      <c r="P11" s="106"/>
      <c r="Q11" s="106"/>
      <c r="R11" s="106"/>
    </row>
    <row r="12" spans="1:18" ht="12.75" customHeight="1" thickBot="1" x14ac:dyDescent="0.25">
      <c r="A12" s="523">
        <v>0.95499999999999996</v>
      </c>
      <c r="B12" s="104" t="s">
        <v>10</v>
      </c>
      <c r="C12" s="104" t="s">
        <v>128</v>
      </c>
      <c r="D12" s="104" t="s">
        <v>12</v>
      </c>
      <c r="E12" s="525">
        <v>0.97499999999999998</v>
      </c>
      <c r="F12" s="105" t="s">
        <v>173</v>
      </c>
      <c r="G12" s="476" t="s">
        <v>164</v>
      </c>
      <c r="I12" s="129">
        <v>0.06</v>
      </c>
      <c r="J12" s="91" t="s">
        <v>12</v>
      </c>
      <c r="K12" s="91" t="s">
        <v>132</v>
      </c>
      <c r="L12" s="91"/>
      <c r="M12" s="92"/>
      <c r="N12" s="123" t="s">
        <v>209</v>
      </c>
      <c r="O12" s="477" t="s">
        <v>177</v>
      </c>
      <c r="P12" s="106"/>
      <c r="Q12" s="106"/>
      <c r="R12" s="106"/>
    </row>
    <row r="13" spans="1:18" x14ac:dyDescent="0.2">
      <c r="A13" s="523">
        <v>0.93</v>
      </c>
      <c r="B13" s="104" t="s">
        <v>10</v>
      </c>
      <c r="C13" s="104" t="s">
        <v>128</v>
      </c>
      <c r="D13" s="104" t="s">
        <v>12</v>
      </c>
      <c r="E13" s="525">
        <v>0.95499999999999996</v>
      </c>
      <c r="F13" s="105" t="s">
        <v>174</v>
      </c>
      <c r="G13" s="475" t="s">
        <v>165</v>
      </c>
    </row>
    <row r="14" spans="1:18" x14ac:dyDescent="0.2">
      <c r="A14" s="515">
        <v>0.9</v>
      </c>
      <c r="B14" s="98" t="s">
        <v>11</v>
      </c>
      <c r="C14" s="98" t="s">
        <v>128</v>
      </c>
      <c r="D14" s="98" t="s">
        <v>10</v>
      </c>
      <c r="E14" s="517">
        <v>0.93</v>
      </c>
      <c r="F14" s="99" t="s">
        <v>175</v>
      </c>
      <c r="G14" s="103" t="s">
        <v>166</v>
      </c>
    </row>
    <row r="15" spans="1:18" ht="26.25" thickBot="1" x14ac:dyDescent="0.25">
      <c r="A15" s="92"/>
      <c r="B15" s="121"/>
      <c r="C15" s="91" t="s">
        <v>128</v>
      </c>
      <c r="D15" s="91" t="s">
        <v>12</v>
      </c>
      <c r="E15" s="546">
        <v>0.9</v>
      </c>
      <c r="F15" s="111" t="s">
        <v>176</v>
      </c>
      <c r="G15" s="117" t="s">
        <v>177</v>
      </c>
      <c r="J15" s="122"/>
      <c r="K15" s="122"/>
    </row>
    <row r="16" spans="1:18" x14ac:dyDescent="0.2">
      <c r="F16" s="106"/>
      <c r="G16" s="120"/>
    </row>
    <row r="17" spans="1:15" x14ac:dyDescent="0.2">
      <c r="F17" s="106"/>
    </row>
    <row r="18" spans="1:15" ht="18.75" thickBot="1" x14ac:dyDescent="0.3">
      <c r="A18" s="89" t="s">
        <v>275</v>
      </c>
      <c r="B18" s="90"/>
      <c r="C18" s="90"/>
      <c r="D18" s="91"/>
      <c r="E18" s="92"/>
      <c r="F18" s="92"/>
      <c r="G18" s="92"/>
      <c r="I18" s="89" t="s">
        <v>210</v>
      </c>
      <c r="J18" s="90"/>
      <c r="K18" s="90"/>
      <c r="L18" s="91"/>
      <c r="M18" s="92"/>
      <c r="N18" s="92"/>
      <c r="O18" s="92"/>
    </row>
    <row r="19" spans="1:15" ht="15" x14ac:dyDescent="0.2">
      <c r="A19" s="93" t="s">
        <v>276</v>
      </c>
      <c r="B19" s="93"/>
      <c r="C19" s="93"/>
      <c r="D19" s="95"/>
      <c r="E19" s="96"/>
      <c r="F19" s="97" t="s">
        <v>126</v>
      </c>
      <c r="G19" s="97" t="s">
        <v>106</v>
      </c>
      <c r="I19" s="93" t="s">
        <v>211</v>
      </c>
      <c r="J19" s="93"/>
      <c r="K19" s="93"/>
      <c r="L19" s="95"/>
      <c r="M19" s="96"/>
      <c r="N19" s="97" t="s">
        <v>126</v>
      </c>
      <c r="O19" s="97" t="s">
        <v>106</v>
      </c>
    </row>
    <row r="20" spans="1:15" ht="24.75" customHeight="1" x14ac:dyDescent="0.2">
      <c r="A20" s="515"/>
      <c r="B20" s="98"/>
      <c r="C20" s="98" t="s">
        <v>129</v>
      </c>
      <c r="D20" s="98" t="s">
        <v>13</v>
      </c>
      <c r="E20" s="517">
        <v>1</v>
      </c>
      <c r="F20" s="99" t="s">
        <v>179</v>
      </c>
      <c r="G20" s="100" t="s">
        <v>178</v>
      </c>
      <c r="H20" s="83" t="s">
        <v>107</v>
      </c>
      <c r="I20" s="515">
        <v>7.0000000000000007E-2</v>
      </c>
      <c r="J20" s="98" t="s">
        <v>10</v>
      </c>
      <c r="K20" s="98" t="s">
        <v>133</v>
      </c>
      <c r="L20" s="98" t="s">
        <v>10</v>
      </c>
      <c r="M20" s="517">
        <v>0.1</v>
      </c>
      <c r="N20" s="100" t="s">
        <v>212</v>
      </c>
      <c r="O20" s="100" t="s">
        <v>178</v>
      </c>
    </row>
    <row r="21" spans="1:15" x14ac:dyDescent="0.2">
      <c r="A21" s="515">
        <v>1</v>
      </c>
      <c r="B21" s="98" t="s">
        <v>14</v>
      </c>
      <c r="C21" s="98" t="s">
        <v>129</v>
      </c>
      <c r="D21" s="98" t="s">
        <v>13</v>
      </c>
      <c r="E21" s="517">
        <v>0.85</v>
      </c>
      <c r="F21" s="113" t="s">
        <v>180</v>
      </c>
      <c r="G21" s="103" t="s">
        <v>162</v>
      </c>
      <c r="I21" s="520">
        <v>0.1</v>
      </c>
      <c r="J21" s="101" t="s">
        <v>11</v>
      </c>
      <c r="K21" s="101" t="s">
        <v>133</v>
      </c>
      <c r="L21" s="101" t="s">
        <v>10</v>
      </c>
      <c r="M21" s="522">
        <v>0.12</v>
      </c>
      <c r="N21" s="114" t="s">
        <v>213</v>
      </c>
      <c r="O21" s="593" t="s">
        <v>162</v>
      </c>
    </row>
    <row r="22" spans="1:15" x14ac:dyDescent="0.2">
      <c r="A22" s="515">
        <v>0.85</v>
      </c>
      <c r="B22" s="98" t="s">
        <v>14</v>
      </c>
      <c r="C22" s="98" t="s">
        <v>129</v>
      </c>
      <c r="D22" s="98" t="s">
        <v>13</v>
      </c>
      <c r="E22" s="517">
        <v>0.7</v>
      </c>
      <c r="F22" s="100" t="s">
        <v>181</v>
      </c>
      <c r="G22" s="103" t="s">
        <v>163</v>
      </c>
      <c r="I22" s="523">
        <v>0.05</v>
      </c>
      <c r="J22" s="104" t="s">
        <v>10</v>
      </c>
      <c r="K22" s="104" t="s">
        <v>133</v>
      </c>
      <c r="L22" s="104" t="s">
        <v>12</v>
      </c>
      <c r="M22" s="525">
        <v>7.0000000000000007E-2</v>
      </c>
      <c r="N22" s="113" t="s">
        <v>214</v>
      </c>
      <c r="O22" s="592"/>
    </row>
    <row r="23" spans="1:15" x14ac:dyDescent="0.2">
      <c r="A23" s="515">
        <v>0.7</v>
      </c>
      <c r="B23" s="98" t="s">
        <v>14</v>
      </c>
      <c r="C23" s="98" t="s">
        <v>129</v>
      </c>
      <c r="D23" s="98" t="s">
        <v>13</v>
      </c>
      <c r="E23" s="517">
        <v>0.55000000000000004</v>
      </c>
      <c r="F23" s="100" t="s">
        <v>182</v>
      </c>
      <c r="G23" s="103" t="s">
        <v>164</v>
      </c>
      <c r="I23" s="527">
        <v>0.12</v>
      </c>
      <c r="J23" s="109" t="s">
        <v>11</v>
      </c>
      <c r="K23" s="109" t="s">
        <v>133</v>
      </c>
      <c r="L23" s="109" t="s">
        <v>10</v>
      </c>
      <c r="M23" s="529">
        <v>0.14000000000000001</v>
      </c>
      <c r="N23" s="115" t="s">
        <v>215</v>
      </c>
      <c r="O23" s="593" t="s">
        <v>163</v>
      </c>
    </row>
    <row r="24" spans="1:15" x14ac:dyDescent="0.2">
      <c r="A24" s="515">
        <v>0.55000000000000004</v>
      </c>
      <c r="B24" s="98" t="s">
        <v>14</v>
      </c>
      <c r="C24" s="98" t="s">
        <v>129</v>
      </c>
      <c r="D24" s="98" t="s">
        <v>13</v>
      </c>
      <c r="E24" s="517">
        <v>0.4</v>
      </c>
      <c r="F24" s="100" t="s">
        <v>183</v>
      </c>
      <c r="G24" s="103" t="s">
        <v>165</v>
      </c>
      <c r="I24" s="523">
        <v>0.03</v>
      </c>
      <c r="J24" s="104" t="s">
        <v>10</v>
      </c>
      <c r="K24" s="104" t="s">
        <v>133</v>
      </c>
      <c r="L24" s="104" t="s">
        <v>12</v>
      </c>
      <c r="M24" s="525">
        <v>0.05</v>
      </c>
      <c r="N24" s="113" t="s">
        <v>216</v>
      </c>
      <c r="O24" s="592"/>
    </row>
    <row r="25" spans="1:15" x14ac:dyDescent="0.2">
      <c r="A25" s="527">
        <v>0.4</v>
      </c>
      <c r="B25" s="109" t="s">
        <v>14</v>
      </c>
      <c r="C25" s="109" t="s">
        <v>129</v>
      </c>
      <c r="D25" s="98" t="s">
        <v>13</v>
      </c>
      <c r="E25" s="517">
        <v>0.25</v>
      </c>
      <c r="F25" s="100" t="s">
        <v>184</v>
      </c>
      <c r="G25" s="475" t="s">
        <v>166</v>
      </c>
      <c r="I25" s="527">
        <v>0.14000000000000001</v>
      </c>
      <c r="J25" s="109" t="s">
        <v>11</v>
      </c>
      <c r="K25" s="109" t="s">
        <v>133</v>
      </c>
      <c r="L25" s="109" t="s">
        <v>10</v>
      </c>
      <c r="M25" s="529">
        <v>0.15</v>
      </c>
      <c r="N25" s="115" t="s">
        <v>215</v>
      </c>
      <c r="O25" s="593" t="s">
        <v>164</v>
      </c>
    </row>
    <row r="26" spans="1:15" ht="13.5" thickBot="1" x14ac:dyDescent="0.25">
      <c r="A26" s="127">
        <v>0.25</v>
      </c>
      <c r="B26" s="116" t="s">
        <v>14</v>
      </c>
      <c r="C26" s="116" t="s">
        <v>129</v>
      </c>
      <c r="D26" s="116"/>
      <c r="E26" s="108"/>
      <c r="F26" s="123" t="s">
        <v>185</v>
      </c>
      <c r="G26" s="117" t="s">
        <v>177</v>
      </c>
      <c r="I26" s="523">
        <v>0.02</v>
      </c>
      <c r="J26" s="104" t="s">
        <v>10</v>
      </c>
      <c r="K26" s="104" t="s">
        <v>133</v>
      </c>
      <c r="L26" s="104" t="s">
        <v>12</v>
      </c>
      <c r="M26" s="525">
        <v>0.03</v>
      </c>
      <c r="N26" s="113" t="s">
        <v>217</v>
      </c>
      <c r="O26" s="592"/>
    </row>
    <row r="27" spans="1:15" ht="12.75" customHeight="1" x14ac:dyDescent="0.25">
      <c r="B27" s="112"/>
      <c r="C27" s="112"/>
      <c r="F27" s="110"/>
      <c r="I27" s="527">
        <v>0.15</v>
      </c>
      <c r="J27" s="109" t="s">
        <v>11</v>
      </c>
      <c r="K27" s="109" t="s">
        <v>133</v>
      </c>
      <c r="L27" s="109" t="s">
        <v>10</v>
      </c>
      <c r="M27" s="529">
        <v>0.16</v>
      </c>
      <c r="N27" s="115" t="s">
        <v>420</v>
      </c>
      <c r="O27" s="593" t="s">
        <v>165</v>
      </c>
    </row>
    <row r="28" spans="1:15" x14ac:dyDescent="0.2">
      <c r="F28" s="106"/>
      <c r="I28" s="523">
        <v>0.01</v>
      </c>
      <c r="J28" s="104" t="s">
        <v>10</v>
      </c>
      <c r="K28" s="104" t="s">
        <v>133</v>
      </c>
      <c r="L28" s="104" t="s">
        <v>12</v>
      </c>
      <c r="M28" s="525">
        <v>0.02</v>
      </c>
      <c r="N28" s="113" t="s">
        <v>218</v>
      </c>
      <c r="O28" s="592"/>
    </row>
    <row r="29" spans="1:15" x14ac:dyDescent="0.2">
      <c r="I29" s="527">
        <v>0.16</v>
      </c>
      <c r="J29" s="109" t="s">
        <v>11</v>
      </c>
      <c r="K29" s="109" t="s">
        <v>133</v>
      </c>
      <c r="L29" s="109" t="s">
        <v>10</v>
      </c>
      <c r="M29" s="529">
        <v>0.17</v>
      </c>
      <c r="N29" s="115" t="s">
        <v>421</v>
      </c>
      <c r="O29" s="593" t="s">
        <v>166</v>
      </c>
    </row>
    <row r="30" spans="1:15" x14ac:dyDescent="0.2">
      <c r="I30" s="523">
        <v>0</v>
      </c>
      <c r="J30" s="104" t="s">
        <v>10</v>
      </c>
      <c r="K30" s="104" t="s">
        <v>133</v>
      </c>
      <c r="L30" s="104" t="s">
        <v>12</v>
      </c>
      <c r="M30" s="525">
        <v>0.01</v>
      </c>
      <c r="N30" s="113" t="s">
        <v>218</v>
      </c>
      <c r="O30" s="592"/>
    </row>
    <row r="31" spans="1:15" x14ac:dyDescent="0.2">
      <c r="I31" s="527">
        <v>0.17</v>
      </c>
      <c r="J31" s="109" t="s">
        <v>11</v>
      </c>
      <c r="K31" s="109" t="s">
        <v>133</v>
      </c>
      <c r="L31" s="109"/>
      <c r="M31" s="128"/>
      <c r="N31" s="125" t="s">
        <v>422</v>
      </c>
      <c r="O31" s="593" t="s">
        <v>177</v>
      </c>
    </row>
    <row r="32" spans="1:15" ht="13.5" thickBot="1" x14ac:dyDescent="0.25">
      <c r="I32" s="92"/>
      <c r="J32" s="91"/>
      <c r="K32" s="91" t="s">
        <v>133</v>
      </c>
      <c r="L32" s="91" t="s">
        <v>12</v>
      </c>
      <c r="M32" s="546">
        <v>0</v>
      </c>
      <c r="N32" s="124" t="s">
        <v>218</v>
      </c>
      <c r="O32" s="594"/>
    </row>
    <row r="35" spans="1:15" ht="18.75" thickBot="1" x14ac:dyDescent="0.3">
      <c r="A35" s="89" t="s">
        <v>187</v>
      </c>
      <c r="B35" s="92"/>
      <c r="C35" s="92"/>
      <c r="D35" s="91"/>
      <c r="E35" s="92"/>
      <c r="F35" s="92"/>
      <c r="G35" s="92"/>
      <c r="I35" s="89" t="s">
        <v>219</v>
      </c>
      <c r="J35" s="92"/>
      <c r="K35" s="92"/>
      <c r="L35" s="91"/>
      <c r="M35" s="92"/>
      <c r="N35" s="92"/>
      <c r="O35" s="92"/>
    </row>
    <row r="36" spans="1:15" ht="15" x14ac:dyDescent="0.2">
      <c r="A36" s="93" t="s">
        <v>138</v>
      </c>
      <c r="B36" s="93"/>
      <c r="C36" s="93"/>
      <c r="D36" s="95"/>
      <c r="E36" s="96"/>
      <c r="F36" s="118" t="s">
        <v>126</v>
      </c>
      <c r="G36" s="97" t="s">
        <v>106</v>
      </c>
      <c r="I36" s="93" t="s">
        <v>137</v>
      </c>
      <c r="J36" s="93"/>
      <c r="K36" s="93"/>
      <c r="L36" s="95"/>
      <c r="M36" s="96"/>
      <c r="N36" s="97" t="s">
        <v>126</v>
      </c>
      <c r="O36" s="97" t="s">
        <v>106</v>
      </c>
    </row>
    <row r="37" spans="1:15" ht="25.5" x14ac:dyDescent="0.2">
      <c r="A37" s="547"/>
      <c r="B37" s="98"/>
      <c r="C37" s="98" t="s">
        <v>130</v>
      </c>
      <c r="D37" s="98" t="s">
        <v>10</v>
      </c>
      <c r="E37" s="517">
        <v>0</v>
      </c>
      <c r="F37" s="99" t="s">
        <v>188</v>
      </c>
      <c r="G37" s="100" t="s">
        <v>178</v>
      </c>
      <c r="I37" s="515">
        <v>-0.01</v>
      </c>
      <c r="J37" s="98" t="s">
        <v>12</v>
      </c>
      <c r="K37" s="98" t="s">
        <v>134</v>
      </c>
      <c r="L37" s="98" t="s">
        <v>10</v>
      </c>
      <c r="M37" s="517">
        <v>0.01</v>
      </c>
      <c r="N37" s="99" t="s">
        <v>286</v>
      </c>
      <c r="O37" s="100" t="s">
        <v>178</v>
      </c>
    </row>
    <row r="38" spans="1:15" ht="12.6" customHeight="1" x14ac:dyDescent="0.2">
      <c r="A38" s="515">
        <v>0</v>
      </c>
      <c r="B38" s="98" t="s">
        <v>12</v>
      </c>
      <c r="C38" s="98" t="s">
        <v>130</v>
      </c>
      <c r="D38" s="98" t="s">
        <v>10</v>
      </c>
      <c r="E38" s="517">
        <v>0.01</v>
      </c>
      <c r="F38" s="100" t="s">
        <v>189</v>
      </c>
      <c r="G38" s="103" t="s">
        <v>162</v>
      </c>
      <c r="I38" s="548">
        <v>0.01</v>
      </c>
      <c r="J38" s="101" t="s">
        <v>12</v>
      </c>
      <c r="K38" s="101" t="str">
        <f>+K37</f>
        <v>K7</v>
      </c>
      <c r="L38" s="101" t="str">
        <f>+L37</f>
        <v>&lt;=</v>
      </c>
      <c r="M38" s="522">
        <v>1.7999999999999999E-2</v>
      </c>
      <c r="N38" s="591" t="s">
        <v>287</v>
      </c>
      <c r="O38" s="593" t="s">
        <v>162</v>
      </c>
    </row>
    <row r="39" spans="1:15" x14ac:dyDescent="0.2">
      <c r="A39" s="515">
        <v>0.01</v>
      </c>
      <c r="B39" s="98" t="s">
        <v>12</v>
      </c>
      <c r="C39" s="98" t="s">
        <v>130</v>
      </c>
      <c r="D39" s="98" t="s">
        <v>10</v>
      </c>
      <c r="E39" s="517">
        <v>0.02</v>
      </c>
      <c r="F39" s="100" t="s">
        <v>190</v>
      </c>
      <c r="G39" s="103" t="s">
        <v>163</v>
      </c>
      <c r="I39" s="549">
        <v>-5.5E-2</v>
      </c>
      <c r="J39" s="104" t="s">
        <v>12</v>
      </c>
      <c r="K39" s="104" t="str">
        <f>+K38</f>
        <v>K7</v>
      </c>
      <c r="L39" s="104" t="str">
        <f>+L38</f>
        <v>&lt;=</v>
      </c>
      <c r="M39" s="525">
        <v>-0.01</v>
      </c>
      <c r="N39" s="595"/>
      <c r="O39" s="592"/>
    </row>
    <row r="40" spans="1:15" ht="12.6" customHeight="1" x14ac:dyDescent="0.2">
      <c r="A40" s="515">
        <v>0.02</v>
      </c>
      <c r="B40" s="98" t="s">
        <v>12</v>
      </c>
      <c r="C40" s="98" t="s">
        <v>130</v>
      </c>
      <c r="D40" s="98" t="s">
        <v>10</v>
      </c>
      <c r="E40" s="517">
        <v>0.03</v>
      </c>
      <c r="F40" s="100" t="s">
        <v>191</v>
      </c>
      <c r="G40" s="103" t="s">
        <v>164</v>
      </c>
      <c r="I40" s="548">
        <v>1.7999999999999999E-2</v>
      </c>
      <c r="J40" s="101" t="str">
        <f t="shared" ref="J40:L41" si="0">+J38</f>
        <v>&lt;</v>
      </c>
      <c r="K40" s="101" t="str">
        <f t="shared" si="0"/>
        <v>K7</v>
      </c>
      <c r="L40" s="101" t="str">
        <f t="shared" si="0"/>
        <v>&lt;=</v>
      </c>
      <c r="M40" s="522">
        <v>2.5999999999999999E-2</v>
      </c>
      <c r="N40" s="591" t="s">
        <v>288</v>
      </c>
      <c r="O40" s="593" t="s">
        <v>163</v>
      </c>
    </row>
    <row r="41" spans="1:15" x14ac:dyDescent="0.2">
      <c r="A41" s="515">
        <v>0.03</v>
      </c>
      <c r="B41" s="98" t="s">
        <v>12</v>
      </c>
      <c r="C41" s="98" t="s">
        <v>130</v>
      </c>
      <c r="D41" s="98" t="s">
        <v>10</v>
      </c>
      <c r="E41" s="517">
        <v>0.04</v>
      </c>
      <c r="F41" s="100" t="s">
        <v>192</v>
      </c>
      <c r="G41" s="103" t="s">
        <v>165</v>
      </c>
      <c r="I41" s="549">
        <v>-0.1</v>
      </c>
      <c r="J41" s="104" t="str">
        <f t="shared" si="0"/>
        <v>&lt;</v>
      </c>
      <c r="K41" s="104" t="str">
        <f t="shared" si="0"/>
        <v>K7</v>
      </c>
      <c r="L41" s="104" t="str">
        <f t="shared" si="0"/>
        <v>&lt;=</v>
      </c>
      <c r="M41" s="525">
        <v>-5.5E-2</v>
      </c>
      <c r="N41" s="592"/>
      <c r="O41" s="592"/>
    </row>
    <row r="42" spans="1:15" x14ac:dyDescent="0.2">
      <c r="A42" s="520">
        <v>0.04</v>
      </c>
      <c r="B42" s="101" t="s">
        <v>12</v>
      </c>
      <c r="C42" s="101" t="s">
        <v>130</v>
      </c>
      <c r="D42" s="98" t="s">
        <v>10</v>
      </c>
      <c r="E42" s="517">
        <v>0.05</v>
      </c>
      <c r="F42" s="100" t="s">
        <v>193</v>
      </c>
      <c r="G42" s="475" t="s">
        <v>166</v>
      </c>
      <c r="K42" s="83" t="s">
        <v>134</v>
      </c>
      <c r="L42" s="104" t="str">
        <f>+L40</f>
        <v>&lt;=</v>
      </c>
      <c r="M42" s="525">
        <v>-0.1</v>
      </c>
      <c r="N42" s="120" t="s">
        <v>289</v>
      </c>
      <c r="O42" s="120" t="s">
        <v>171</v>
      </c>
    </row>
    <row r="43" spans="1:15" ht="13.5" thickBot="1" x14ac:dyDescent="0.25">
      <c r="A43" s="127">
        <v>0.05</v>
      </c>
      <c r="B43" s="116" t="s">
        <v>12</v>
      </c>
      <c r="C43" s="116" t="s">
        <v>130</v>
      </c>
      <c r="D43" s="116"/>
      <c r="E43" s="108"/>
      <c r="F43" s="123" t="s">
        <v>108</v>
      </c>
      <c r="G43" s="117" t="s">
        <v>177</v>
      </c>
      <c r="I43" s="550">
        <v>2.5999999999999999E-2</v>
      </c>
      <c r="J43" s="98" t="str">
        <f>+J40</f>
        <v>&lt;</v>
      </c>
      <c r="K43" s="98" t="str">
        <f>+K40</f>
        <v>K7</v>
      </c>
      <c r="L43" s="98" t="str">
        <f>+L40</f>
        <v>&lt;=</v>
      </c>
      <c r="M43" s="517">
        <v>3.4000000000000002E-2</v>
      </c>
      <c r="N43" s="100" t="s">
        <v>290</v>
      </c>
      <c r="O43" s="103" t="s">
        <v>164</v>
      </c>
    </row>
    <row r="44" spans="1:15" x14ac:dyDescent="0.2">
      <c r="I44" s="550">
        <v>3.4000000000000002E-2</v>
      </c>
      <c r="J44" s="98" t="str">
        <f t="shared" ref="J44:L45" si="1">+J43</f>
        <v>&lt;</v>
      </c>
      <c r="K44" s="98" t="str">
        <f t="shared" si="1"/>
        <v>K7</v>
      </c>
      <c r="L44" s="98" t="str">
        <f t="shared" si="1"/>
        <v>&lt;=</v>
      </c>
      <c r="M44" s="517">
        <v>4.2000000000000003E-2</v>
      </c>
      <c r="N44" s="100" t="s">
        <v>291</v>
      </c>
      <c r="O44" s="103" t="s">
        <v>165</v>
      </c>
    </row>
    <row r="45" spans="1:15" x14ac:dyDescent="0.2">
      <c r="I45" s="550">
        <v>4.2000000000000003E-2</v>
      </c>
      <c r="J45" s="98" t="str">
        <f t="shared" si="1"/>
        <v>&lt;</v>
      </c>
      <c r="K45" s="98" t="str">
        <f t="shared" si="1"/>
        <v>K7</v>
      </c>
      <c r="L45" s="98" t="str">
        <f t="shared" si="1"/>
        <v>&lt;=</v>
      </c>
      <c r="M45" s="517">
        <v>0.05</v>
      </c>
      <c r="N45" s="100" t="s">
        <v>292</v>
      </c>
      <c r="O45" s="475" t="s">
        <v>166</v>
      </c>
    </row>
    <row r="46" spans="1:15" ht="13.5" thickBot="1" x14ac:dyDescent="0.25">
      <c r="I46" s="551">
        <v>0.05</v>
      </c>
      <c r="J46" s="116" t="str">
        <f>+J45</f>
        <v>&lt;</v>
      </c>
      <c r="K46" s="116" t="str">
        <f>+K45</f>
        <v>K7</v>
      </c>
      <c r="L46" s="116"/>
      <c r="M46" s="552"/>
      <c r="N46" s="123" t="s">
        <v>293</v>
      </c>
      <c r="O46" s="117" t="s">
        <v>177</v>
      </c>
    </row>
    <row r="47" spans="1:15" x14ac:dyDescent="0.2">
      <c r="L47" s="83"/>
    </row>
    <row r="49" spans="1:15" ht="18.75" thickBot="1" x14ac:dyDescent="0.3">
      <c r="A49" s="89" t="s">
        <v>194</v>
      </c>
      <c r="B49" s="89"/>
      <c r="C49" s="89"/>
      <c r="D49" s="91"/>
      <c r="E49" s="92"/>
      <c r="F49" s="92"/>
      <c r="G49" s="92"/>
      <c r="I49" s="89" t="s">
        <v>227</v>
      </c>
      <c r="J49" s="89"/>
      <c r="K49" s="89"/>
      <c r="L49" s="91"/>
      <c r="M49" s="92"/>
      <c r="N49" s="92"/>
      <c r="O49" s="92"/>
    </row>
    <row r="50" spans="1:15" ht="15" x14ac:dyDescent="0.2">
      <c r="A50" s="93" t="s">
        <v>136</v>
      </c>
      <c r="B50" s="93"/>
      <c r="C50" s="93"/>
      <c r="D50" s="95"/>
      <c r="E50" s="96"/>
      <c r="F50" s="97" t="s">
        <v>126</v>
      </c>
      <c r="G50" s="97" t="s">
        <v>106</v>
      </c>
      <c r="I50" s="93" t="s">
        <v>125</v>
      </c>
      <c r="J50" s="93"/>
      <c r="K50" s="93"/>
      <c r="L50" s="95"/>
      <c r="M50" s="96"/>
      <c r="N50" s="97" t="s">
        <v>126</v>
      </c>
      <c r="O50" s="97" t="s">
        <v>106</v>
      </c>
    </row>
    <row r="51" spans="1:15" x14ac:dyDescent="0.2">
      <c r="A51" s="547"/>
      <c r="B51" s="98"/>
      <c r="C51" s="98" t="s">
        <v>131</v>
      </c>
      <c r="D51" s="98" t="s">
        <v>10</v>
      </c>
      <c r="E51" s="517">
        <v>0</v>
      </c>
      <c r="F51" s="99" t="s">
        <v>195</v>
      </c>
      <c r="G51" s="100" t="s">
        <v>178</v>
      </c>
      <c r="I51" s="547"/>
      <c r="J51" s="98"/>
      <c r="K51" s="98" t="s">
        <v>135</v>
      </c>
      <c r="L51" s="98" t="s">
        <v>10</v>
      </c>
      <c r="M51" s="517">
        <v>2.5000000000000001E-2</v>
      </c>
      <c r="N51" s="99" t="s">
        <v>220</v>
      </c>
      <c r="O51" s="99" t="s">
        <v>178</v>
      </c>
    </row>
    <row r="52" spans="1:15" ht="25.5" x14ac:dyDescent="0.2">
      <c r="A52" s="515">
        <v>0</v>
      </c>
      <c r="B52" s="98" t="s">
        <v>12</v>
      </c>
      <c r="C52" s="98" t="str">
        <f>+C51</f>
        <v>K4</v>
      </c>
      <c r="D52" s="98" t="s">
        <v>10</v>
      </c>
      <c r="E52" s="517">
        <v>0.04</v>
      </c>
      <c r="F52" s="99" t="s">
        <v>196</v>
      </c>
      <c r="G52" s="103" t="s">
        <v>162</v>
      </c>
      <c r="I52" s="515">
        <v>2.5000000000000001E-2</v>
      </c>
      <c r="J52" s="98" t="s">
        <v>12</v>
      </c>
      <c r="K52" s="98" t="str">
        <f t="shared" ref="K52:L56" si="2">+K51</f>
        <v>K8</v>
      </c>
      <c r="L52" s="98" t="str">
        <f t="shared" si="2"/>
        <v>&lt;=</v>
      </c>
      <c r="M52" s="517">
        <v>3.5000000000000003E-2</v>
      </c>
      <c r="N52" s="99" t="s">
        <v>221</v>
      </c>
      <c r="O52" s="99" t="s">
        <v>162</v>
      </c>
    </row>
    <row r="53" spans="1:15" x14ac:dyDescent="0.2">
      <c r="A53" s="515">
        <v>0.04</v>
      </c>
      <c r="B53" s="98" t="s">
        <v>12</v>
      </c>
      <c r="C53" s="98" t="str">
        <f>+C52</f>
        <v>K4</v>
      </c>
      <c r="D53" s="98" t="s">
        <v>10</v>
      </c>
      <c r="E53" s="517">
        <v>7.0000000000000007E-2</v>
      </c>
      <c r="F53" s="100" t="s">
        <v>197</v>
      </c>
      <c r="G53" s="103" t="s">
        <v>163</v>
      </c>
      <c r="I53" s="515">
        <v>3.5000000000000003E-2</v>
      </c>
      <c r="J53" s="98" t="str">
        <f>+J52</f>
        <v>&lt;</v>
      </c>
      <c r="K53" s="98" t="str">
        <f t="shared" si="2"/>
        <v>K8</v>
      </c>
      <c r="L53" s="98" t="str">
        <f t="shared" si="2"/>
        <v>&lt;=</v>
      </c>
      <c r="M53" s="517">
        <v>4.4999999999999998E-2</v>
      </c>
      <c r="N53" s="100" t="s">
        <v>222</v>
      </c>
      <c r="O53" s="99" t="s">
        <v>163</v>
      </c>
    </row>
    <row r="54" spans="1:15" x14ac:dyDescent="0.2">
      <c r="A54" s="515">
        <v>7.0000000000000007E-2</v>
      </c>
      <c r="B54" s="98" t="s">
        <v>12</v>
      </c>
      <c r="C54" s="98" t="str">
        <f>+C53</f>
        <v>K4</v>
      </c>
      <c r="D54" s="98" t="s">
        <v>10</v>
      </c>
      <c r="E54" s="517">
        <v>0.09</v>
      </c>
      <c r="F54" s="100" t="s">
        <v>198</v>
      </c>
      <c r="G54" s="103" t="s">
        <v>164</v>
      </c>
      <c r="I54" s="515">
        <v>4.4999999999999998E-2</v>
      </c>
      <c r="J54" s="98" t="str">
        <f>+J53</f>
        <v>&lt;</v>
      </c>
      <c r="K54" s="98" t="str">
        <f t="shared" si="2"/>
        <v>K8</v>
      </c>
      <c r="L54" s="98" t="str">
        <f t="shared" si="2"/>
        <v>&lt;=</v>
      </c>
      <c r="M54" s="517">
        <v>5.5E-2</v>
      </c>
      <c r="N54" s="100" t="s">
        <v>223</v>
      </c>
      <c r="O54" s="99" t="s">
        <v>164</v>
      </c>
    </row>
    <row r="55" spans="1:15" x14ac:dyDescent="0.2">
      <c r="A55" s="515">
        <v>0.09</v>
      </c>
      <c r="B55" s="98" t="s">
        <v>12</v>
      </c>
      <c r="C55" s="98" t="str">
        <f>+C54</f>
        <v>K4</v>
      </c>
      <c r="D55" s="98" t="s">
        <v>10</v>
      </c>
      <c r="E55" s="517">
        <v>0.11</v>
      </c>
      <c r="F55" s="100" t="s">
        <v>199</v>
      </c>
      <c r="G55" s="103" t="s">
        <v>165</v>
      </c>
      <c r="I55" s="515">
        <v>5.5E-2</v>
      </c>
      <c r="J55" s="98" t="str">
        <f>+J54</f>
        <v>&lt;</v>
      </c>
      <c r="K55" s="98" t="str">
        <f t="shared" si="2"/>
        <v>K8</v>
      </c>
      <c r="L55" s="98" t="str">
        <f t="shared" si="2"/>
        <v>&lt;=</v>
      </c>
      <c r="M55" s="517">
        <v>6.5000000000000002E-2</v>
      </c>
      <c r="N55" s="100" t="s">
        <v>224</v>
      </c>
      <c r="O55" s="99" t="s">
        <v>165</v>
      </c>
    </row>
    <row r="56" spans="1:15" x14ac:dyDescent="0.2">
      <c r="A56" s="520">
        <v>0.11</v>
      </c>
      <c r="B56" s="101" t="s">
        <v>12</v>
      </c>
      <c r="C56" s="101" t="str">
        <f>+C55</f>
        <v>K4</v>
      </c>
      <c r="D56" s="98" t="s">
        <v>10</v>
      </c>
      <c r="E56" s="517">
        <v>0.13</v>
      </c>
      <c r="F56" s="100" t="s">
        <v>200</v>
      </c>
      <c r="G56" s="475" t="s">
        <v>166</v>
      </c>
      <c r="I56" s="515">
        <v>6.5000000000000002E-2</v>
      </c>
      <c r="J56" s="98" t="str">
        <f>+J55</f>
        <v>&lt;</v>
      </c>
      <c r="K56" s="98" t="str">
        <f>+K55</f>
        <v>K8</v>
      </c>
      <c r="L56" s="98" t="str">
        <f t="shared" si="2"/>
        <v>&lt;=</v>
      </c>
      <c r="M56" s="517">
        <v>7.4999999999999997E-2</v>
      </c>
      <c r="N56" s="100" t="s">
        <v>225</v>
      </c>
      <c r="O56" s="99" t="s">
        <v>166</v>
      </c>
    </row>
    <row r="57" spans="1:15" ht="13.5" thickBot="1" x14ac:dyDescent="0.25">
      <c r="A57" s="127">
        <v>0.13</v>
      </c>
      <c r="B57" s="116" t="s">
        <v>12</v>
      </c>
      <c r="C57" s="116" t="s">
        <v>131</v>
      </c>
      <c r="D57" s="116"/>
      <c r="E57" s="108"/>
      <c r="F57" s="123" t="s">
        <v>201</v>
      </c>
      <c r="G57" s="117" t="s">
        <v>177</v>
      </c>
      <c r="I57" s="553">
        <v>7.4999999999999997E-2</v>
      </c>
      <c r="J57" s="116" t="s">
        <v>12</v>
      </c>
      <c r="K57" s="116" t="s">
        <v>135</v>
      </c>
      <c r="L57" s="116"/>
      <c r="M57" s="552"/>
      <c r="N57" s="126" t="s">
        <v>226</v>
      </c>
      <c r="O57" s="119" t="s">
        <v>177</v>
      </c>
    </row>
    <row r="60" spans="1:15" ht="18.75" thickBot="1" x14ac:dyDescent="0.3">
      <c r="A60" s="485" t="s">
        <v>389</v>
      </c>
      <c r="B60" s="488"/>
      <c r="C60" s="488"/>
      <c r="D60" s="486"/>
      <c r="E60" s="487"/>
      <c r="F60" s="487"/>
      <c r="G60" s="487"/>
      <c r="I60" s="485" t="s">
        <v>387</v>
      </c>
      <c r="J60" s="485"/>
      <c r="K60" s="485"/>
      <c r="L60" s="486"/>
      <c r="M60" s="487"/>
      <c r="N60" s="487"/>
      <c r="O60" s="487"/>
    </row>
    <row r="61" spans="1:15" ht="15" x14ac:dyDescent="0.2">
      <c r="A61" s="489" t="s">
        <v>390</v>
      </c>
      <c r="B61" s="489"/>
      <c r="C61" s="489"/>
      <c r="D61" s="490"/>
      <c r="E61" s="491"/>
      <c r="F61" s="492" t="s">
        <v>126</v>
      </c>
      <c r="G61" s="492" t="s">
        <v>106</v>
      </c>
      <c r="I61" s="489" t="s">
        <v>388</v>
      </c>
      <c r="J61" s="489"/>
      <c r="K61" s="489"/>
      <c r="L61" s="490"/>
      <c r="M61" s="491"/>
      <c r="N61" s="492" t="s">
        <v>126</v>
      </c>
      <c r="O61" s="492" t="s">
        <v>106</v>
      </c>
    </row>
    <row r="62" spans="1:15" ht="25.5" x14ac:dyDescent="0.2">
      <c r="A62" s="554"/>
      <c r="B62" s="555"/>
      <c r="C62" s="555" t="s">
        <v>391</v>
      </c>
      <c r="D62" s="555" t="s">
        <v>10</v>
      </c>
      <c r="E62" s="556">
        <v>0.5</v>
      </c>
      <c r="F62" s="518" t="s">
        <v>423</v>
      </c>
      <c r="G62" s="503" t="s">
        <v>178</v>
      </c>
      <c r="I62" s="547"/>
      <c r="J62" s="516"/>
      <c r="K62" s="516" t="s">
        <v>392</v>
      </c>
      <c r="L62" s="516" t="s">
        <v>10</v>
      </c>
      <c r="M62" s="517">
        <v>0.25</v>
      </c>
      <c r="N62" s="518" t="s">
        <v>424</v>
      </c>
      <c r="O62" s="519" t="s">
        <v>178</v>
      </c>
    </row>
    <row r="63" spans="1:15" x14ac:dyDescent="0.2">
      <c r="A63" s="499">
        <v>0.5</v>
      </c>
      <c r="B63" s="495" t="s">
        <v>11</v>
      </c>
      <c r="C63" s="555" t="str">
        <f>C62</f>
        <v>K9</v>
      </c>
      <c r="D63" s="495" t="s">
        <v>10</v>
      </c>
      <c r="E63" s="496">
        <v>1</v>
      </c>
      <c r="F63" s="518" t="s">
        <v>425</v>
      </c>
      <c r="G63" s="498" t="s">
        <v>162</v>
      </c>
      <c r="I63" s="515">
        <v>0.25</v>
      </c>
      <c r="J63" s="516" t="s">
        <v>12</v>
      </c>
      <c r="K63" s="516" t="str">
        <f t="shared" ref="K63:K68" si="3">+K62</f>
        <v>K10</v>
      </c>
      <c r="L63" s="516" t="s">
        <v>10</v>
      </c>
      <c r="M63" s="517">
        <v>0.75</v>
      </c>
      <c r="N63" s="518" t="s">
        <v>426</v>
      </c>
      <c r="O63" s="503" t="s">
        <v>162</v>
      </c>
    </row>
    <row r="64" spans="1:15" ht="25.5" x14ac:dyDescent="0.2">
      <c r="A64" s="554">
        <v>1</v>
      </c>
      <c r="B64" s="503" t="s">
        <v>11</v>
      </c>
      <c r="C64" s="555" t="str">
        <f>C63</f>
        <v>K9</v>
      </c>
      <c r="D64" s="555" t="s">
        <v>10</v>
      </c>
      <c r="E64" s="556">
        <v>1.25</v>
      </c>
      <c r="F64" s="518" t="s">
        <v>360</v>
      </c>
      <c r="G64" s="503" t="s">
        <v>163</v>
      </c>
      <c r="I64" s="515">
        <v>0.75</v>
      </c>
      <c r="J64" s="516" t="s">
        <v>12</v>
      </c>
      <c r="K64" s="516" t="str">
        <f t="shared" si="3"/>
        <v>K10</v>
      </c>
      <c r="L64" s="516" t="s">
        <v>10</v>
      </c>
      <c r="M64" s="517">
        <v>1.25</v>
      </c>
      <c r="N64" s="518" t="s">
        <v>427</v>
      </c>
      <c r="O64" s="503" t="s">
        <v>163</v>
      </c>
    </row>
    <row r="65" spans="1:15" ht="25.5" x14ac:dyDescent="0.2">
      <c r="A65" s="581">
        <v>1.25</v>
      </c>
      <c r="B65" s="583" t="s">
        <v>11</v>
      </c>
      <c r="C65" s="583" t="str">
        <f>C64</f>
        <v>K9</v>
      </c>
      <c r="D65" s="583" t="s">
        <v>10</v>
      </c>
      <c r="E65" s="585">
        <v>1.5</v>
      </c>
      <c r="F65" s="589" t="s">
        <v>361</v>
      </c>
      <c r="G65" s="579" t="s">
        <v>164</v>
      </c>
      <c r="I65" s="515">
        <v>1.25</v>
      </c>
      <c r="J65" s="516" t="s">
        <v>12</v>
      </c>
      <c r="K65" s="516" t="str">
        <f t="shared" si="3"/>
        <v>K10</v>
      </c>
      <c r="L65" s="516" t="s">
        <v>10</v>
      </c>
      <c r="M65" s="517">
        <v>1.5</v>
      </c>
      <c r="N65" s="526" t="s">
        <v>428</v>
      </c>
      <c r="O65" s="503" t="s">
        <v>164</v>
      </c>
    </row>
    <row r="66" spans="1:15" x14ac:dyDescent="0.2">
      <c r="A66" s="582"/>
      <c r="B66" s="584"/>
      <c r="C66" s="584"/>
      <c r="D66" s="584"/>
      <c r="E66" s="586"/>
      <c r="F66" s="590"/>
      <c r="G66" s="580"/>
      <c r="I66" s="515">
        <v>1.5</v>
      </c>
      <c r="J66" s="516" t="s">
        <v>12</v>
      </c>
      <c r="K66" s="516" t="str">
        <f t="shared" si="3"/>
        <v>K10</v>
      </c>
      <c r="L66" s="516" t="s">
        <v>10</v>
      </c>
      <c r="M66" s="517">
        <v>1.75</v>
      </c>
      <c r="N66" s="526" t="s">
        <v>429</v>
      </c>
      <c r="O66" s="503" t="s">
        <v>165</v>
      </c>
    </row>
    <row r="67" spans="1:15" ht="25.5" x14ac:dyDescent="0.2">
      <c r="A67" s="499">
        <v>1.5</v>
      </c>
      <c r="B67" s="495" t="s">
        <v>11</v>
      </c>
      <c r="C67" s="495" t="str">
        <f>C65</f>
        <v>K9</v>
      </c>
      <c r="D67" s="495" t="s">
        <v>10</v>
      </c>
      <c r="E67" s="496">
        <v>1.75</v>
      </c>
      <c r="F67" s="500" t="s">
        <v>362</v>
      </c>
      <c r="G67" s="498" t="s">
        <v>165</v>
      </c>
      <c r="I67" s="499">
        <v>1.75</v>
      </c>
      <c r="J67" s="498" t="s">
        <v>12</v>
      </c>
      <c r="K67" s="498" t="str">
        <f t="shared" si="3"/>
        <v>K10</v>
      </c>
      <c r="L67" s="498" t="s">
        <v>10</v>
      </c>
      <c r="M67" s="496">
        <v>2</v>
      </c>
      <c r="N67" s="497" t="s">
        <v>430</v>
      </c>
      <c r="O67" s="498" t="s">
        <v>166</v>
      </c>
    </row>
    <row r="68" spans="1:15" x14ac:dyDescent="0.2">
      <c r="A68" s="581">
        <v>1.75</v>
      </c>
      <c r="B68" s="579" t="s">
        <v>11</v>
      </c>
      <c r="C68" s="583" t="str">
        <f>C67</f>
        <v>K9</v>
      </c>
      <c r="D68" s="579" t="s">
        <v>10</v>
      </c>
      <c r="E68" s="585">
        <v>2</v>
      </c>
      <c r="F68" s="587" t="s">
        <v>363</v>
      </c>
      <c r="G68" s="579" t="s">
        <v>166</v>
      </c>
      <c r="I68" s="557">
        <v>2</v>
      </c>
      <c r="J68" s="558" t="s">
        <v>12</v>
      </c>
      <c r="K68" s="503" t="str">
        <f t="shared" si="3"/>
        <v>K10</v>
      </c>
      <c r="L68" s="558"/>
      <c r="M68" s="558"/>
      <c r="N68" s="559" t="s">
        <v>431</v>
      </c>
      <c r="O68" s="503" t="s">
        <v>177</v>
      </c>
    </row>
    <row r="69" spans="1:15" x14ac:dyDescent="0.2">
      <c r="A69" s="582"/>
      <c r="B69" s="580"/>
      <c r="C69" s="584"/>
      <c r="D69" s="580"/>
      <c r="E69" s="586"/>
      <c r="F69" s="588"/>
      <c r="G69" s="580"/>
    </row>
    <row r="70" spans="1:15" x14ac:dyDescent="0.2">
      <c r="A70" s="554">
        <v>2</v>
      </c>
      <c r="B70" s="555" t="s">
        <v>11</v>
      </c>
      <c r="C70" s="555" t="str">
        <f>C68</f>
        <v>K9</v>
      </c>
      <c r="D70" s="555"/>
      <c r="E70" s="556"/>
      <c r="F70" s="559" t="s">
        <v>364</v>
      </c>
      <c r="G70" s="503" t="s">
        <v>177</v>
      </c>
    </row>
  </sheetData>
  <mergeCells count="27">
    <mergeCell ref="N40:N41"/>
    <mergeCell ref="O40:O41"/>
    <mergeCell ref="A1:E1"/>
    <mergeCell ref="G7:G8"/>
    <mergeCell ref="G9:G10"/>
    <mergeCell ref="O21:O22"/>
    <mergeCell ref="O23:O24"/>
    <mergeCell ref="O25:O26"/>
    <mergeCell ref="O27:O28"/>
    <mergeCell ref="O29:O30"/>
    <mergeCell ref="O31:O32"/>
    <mergeCell ref="N38:N39"/>
    <mergeCell ref="O38:O39"/>
    <mergeCell ref="G65:G66"/>
    <mergeCell ref="A68:A69"/>
    <mergeCell ref="B68:B69"/>
    <mergeCell ref="C68:C69"/>
    <mergeCell ref="D68:D69"/>
    <mergeCell ref="E68:E69"/>
    <mergeCell ref="F68:F69"/>
    <mergeCell ref="G68:G69"/>
    <mergeCell ref="A65:A66"/>
    <mergeCell ref="B65:B66"/>
    <mergeCell ref="C65:C66"/>
    <mergeCell ref="D65:D66"/>
    <mergeCell ref="E65:E66"/>
    <mergeCell ref="F65:F66"/>
  </mergeCells>
  <printOptions horizontalCentered="1" verticalCentered="1"/>
  <pageMargins left="0.23622047244094491" right="0.23622047244094491" top="0.39370078740157483" bottom="0.39370078740157483" header="0.51181102362204722" footer="0.51181102362204722"/>
  <pageSetup paperSize="9" scale="65" orientation="landscape"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indexed="42"/>
  </sheetPr>
  <dimension ref="A1:AS20"/>
  <sheetViews>
    <sheetView showGridLines="0" workbookViewId="0">
      <selection activeCell="A19" sqref="A19"/>
    </sheetView>
  </sheetViews>
  <sheetFormatPr baseColWidth="10" defaultColWidth="11.42578125" defaultRowHeight="12.75" x14ac:dyDescent="0.2"/>
  <cols>
    <col min="1" max="1" width="46.7109375" style="11" customWidth="1"/>
    <col min="2" max="2" width="4.140625" style="11" customWidth="1"/>
    <col min="3" max="4" width="11.28515625" style="11" customWidth="1"/>
    <col min="5" max="42" width="11.42578125" style="11" customWidth="1"/>
    <col min="43" max="43" width="36.28515625" style="11" customWidth="1"/>
    <col min="44" max="16384" width="11.42578125" style="11"/>
  </cols>
  <sheetData>
    <row r="1" spans="1:45" s="10" customFormat="1" ht="22.5" x14ac:dyDescent="0.3">
      <c r="A1" s="132" t="s">
        <v>114</v>
      </c>
    </row>
    <row r="2" spans="1:45" s="133" customFormat="1" ht="17.25" customHeight="1" x14ac:dyDescent="0.2">
      <c r="A2" s="133" t="s">
        <v>151</v>
      </c>
    </row>
    <row r="3" spans="1:45" s="136" customFormat="1" ht="14.25" customHeight="1" thickBot="1" x14ac:dyDescent="0.25">
      <c r="A3" s="134"/>
      <c r="B3" s="135"/>
      <c r="C3" s="347"/>
    </row>
    <row r="4" spans="1:45" s="278" customFormat="1" ht="19.5" x14ac:dyDescent="0.25">
      <c r="A4" s="276" t="s">
        <v>154</v>
      </c>
      <c r="B4" s="276"/>
      <c r="C4" s="596" t="str">
        <f>IF(+Basisdaten!C7=0,"",+Basisdaten!C7)</f>
        <v/>
      </c>
      <c r="D4" s="596"/>
      <c r="E4" s="596"/>
    </row>
    <row r="5" spans="1:45" s="278" customFormat="1" ht="20.25" thickBot="1" x14ac:dyDescent="0.3">
      <c r="A5" s="279" t="s">
        <v>155</v>
      </c>
      <c r="B5" s="279"/>
      <c r="C5" s="597" t="str">
        <f>IF(Basisdaten!C8=0,"",Basisdaten!C8)</f>
        <v/>
      </c>
      <c r="D5" s="597"/>
      <c r="E5" s="597"/>
    </row>
    <row r="6" spans="1:45" ht="15" customHeight="1" x14ac:dyDescent="0.2">
      <c r="A6" s="137"/>
      <c r="B6" s="137"/>
    </row>
    <row r="7" spans="1:45" ht="19.899999999999999" customHeight="1" thickBot="1" x14ac:dyDescent="0.3">
      <c r="A7" s="275" t="s">
        <v>152</v>
      </c>
      <c r="B7" s="66"/>
      <c r="C7" s="66"/>
    </row>
    <row r="8" spans="1:45" ht="20.100000000000001" customHeight="1" x14ac:dyDescent="0.2">
      <c r="A8" s="143" t="s">
        <v>396</v>
      </c>
      <c r="B8" s="138"/>
      <c r="C8" s="147" t="s">
        <v>112</v>
      </c>
      <c r="D8" s="339" t="s">
        <v>106</v>
      </c>
    </row>
    <row r="9" spans="1:45" ht="13.5" customHeight="1" x14ac:dyDescent="0.2">
      <c r="A9" s="139" t="s">
        <v>109</v>
      </c>
      <c r="B9" s="153" t="s">
        <v>128</v>
      </c>
      <c r="C9" s="148" t="e">
        <f>'Kennzahlenberechnung IDHEAP'!G5</f>
        <v>#DIV/0!</v>
      </c>
      <c r="D9" s="315" t="e">
        <f>'Kennzahlenberechnung IDHEAP'!K5</f>
        <v>#DIV/0!</v>
      </c>
      <c r="AQ9" s="140" t="s">
        <v>143</v>
      </c>
      <c r="AR9" s="11">
        <v>4</v>
      </c>
      <c r="AS9" s="11">
        <v>6</v>
      </c>
    </row>
    <row r="10" spans="1:45" ht="13.5" customHeight="1" x14ac:dyDescent="0.2">
      <c r="A10" s="139" t="s">
        <v>139</v>
      </c>
      <c r="B10" s="153" t="s">
        <v>129</v>
      </c>
      <c r="C10" s="149" t="e">
        <f>'Kennzahlenberechnung IDHEAP'!G9</f>
        <v>#DIV/0!</v>
      </c>
      <c r="D10" s="316" t="e">
        <f>'Kennzahlenberechnung IDHEAP'!K9</f>
        <v>#DIV/0!</v>
      </c>
      <c r="AQ10" s="140" t="s">
        <v>144</v>
      </c>
      <c r="AR10" s="11">
        <v>4</v>
      </c>
      <c r="AS10" s="11">
        <v>6</v>
      </c>
    </row>
    <row r="11" spans="1:45" ht="13.5" customHeight="1" x14ac:dyDescent="0.2">
      <c r="A11" s="139" t="s">
        <v>110</v>
      </c>
      <c r="B11" s="153" t="s">
        <v>130</v>
      </c>
      <c r="C11" s="150" t="e">
        <f>'Kennzahlenberechnung IDHEAP'!G13</f>
        <v>#DIV/0!</v>
      </c>
      <c r="D11" s="317" t="e">
        <f>'Kennzahlenberechnung IDHEAP'!K13</f>
        <v>#DIV/0!</v>
      </c>
      <c r="AQ11" s="140" t="s">
        <v>145</v>
      </c>
      <c r="AR11" s="11">
        <v>4</v>
      </c>
      <c r="AS11" s="11">
        <v>6</v>
      </c>
    </row>
    <row r="12" spans="1:45" ht="13.5" customHeight="1" x14ac:dyDescent="0.2">
      <c r="A12" s="139" t="s">
        <v>140</v>
      </c>
      <c r="B12" s="153" t="s">
        <v>131</v>
      </c>
      <c r="C12" s="150" t="e">
        <f>'Kennzahlenberechnung IDHEAP'!G17</f>
        <v>#DIV/0!</v>
      </c>
      <c r="D12" s="317" t="e">
        <f>'Kennzahlenberechnung IDHEAP'!K17</f>
        <v>#DIV/0!</v>
      </c>
      <c r="AQ12" s="140" t="s">
        <v>146</v>
      </c>
      <c r="AR12" s="11">
        <v>4</v>
      </c>
      <c r="AS12" s="11">
        <v>6</v>
      </c>
    </row>
    <row r="13" spans="1:45" ht="20.25" customHeight="1" x14ac:dyDescent="0.2">
      <c r="A13" s="144" t="s">
        <v>279</v>
      </c>
      <c r="B13" s="151"/>
      <c r="C13" s="151"/>
      <c r="D13" s="318"/>
    </row>
    <row r="14" spans="1:45" ht="13.5" customHeight="1" x14ac:dyDescent="0.2">
      <c r="A14" s="139" t="s">
        <v>297</v>
      </c>
      <c r="B14" s="153" t="s">
        <v>132</v>
      </c>
      <c r="C14" s="150" t="e">
        <f>'Kennzahlenberechnung IDHEAP'!G21</f>
        <v>#DIV/0!</v>
      </c>
      <c r="D14" s="315" t="e">
        <f>'Kennzahlenberechnung IDHEAP'!K21</f>
        <v>#DIV/0!</v>
      </c>
      <c r="AQ14" s="141" t="s">
        <v>305</v>
      </c>
      <c r="AR14" s="11">
        <v>4</v>
      </c>
      <c r="AS14" s="11">
        <v>6</v>
      </c>
    </row>
    <row r="15" spans="1:45" x14ac:dyDescent="0.2">
      <c r="A15" s="139" t="s">
        <v>118</v>
      </c>
      <c r="B15" s="153" t="s">
        <v>133</v>
      </c>
      <c r="C15" s="152" t="e">
        <f>'Kennzahlenberechnung IDHEAP'!G25</f>
        <v>#DIV/0!</v>
      </c>
      <c r="D15" s="319" t="e">
        <f>'Kennzahlenberechnung IDHEAP'!K25</f>
        <v>#DIV/0!</v>
      </c>
      <c r="AQ15" s="141" t="s">
        <v>147</v>
      </c>
      <c r="AR15" s="11">
        <v>4</v>
      </c>
      <c r="AS15" s="11">
        <v>6</v>
      </c>
    </row>
    <row r="16" spans="1:45" x14ac:dyDescent="0.2">
      <c r="A16" s="139" t="s">
        <v>111</v>
      </c>
      <c r="B16" s="153" t="s">
        <v>134</v>
      </c>
      <c r="C16" s="149" t="e">
        <f>'Kennzahlenberechnung IDHEAP'!G29</f>
        <v>#DIV/0!</v>
      </c>
      <c r="D16" s="317" t="e">
        <f>'Kennzahlenberechnung IDHEAP'!K29</f>
        <v>#DIV/0!</v>
      </c>
      <c r="AQ16" s="141" t="s">
        <v>148</v>
      </c>
      <c r="AR16" s="11">
        <v>4</v>
      </c>
      <c r="AS16" s="11">
        <v>6</v>
      </c>
    </row>
    <row r="17" spans="1:45" x14ac:dyDescent="0.2">
      <c r="A17" s="142" t="s">
        <v>127</v>
      </c>
      <c r="B17" s="154" t="s">
        <v>135</v>
      </c>
      <c r="C17" s="150" t="e">
        <f>'Kennzahlenberechnung IDHEAP'!G33</f>
        <v>#DIV/0!</v>
      </c>
      <c r="D17" s="317" t="e">
        <f>'Kennzahlenberechnung IDHEAP'!K33</f>
        <v>#DIV/0!</v>
      </c>
      <c r="AQ17" s="146" t="s">
        <v>149</v>
      </c>
      <c r="AR17" s="145">
        <v>4</v>
      </c>
      <c r="AS17" s="145">
        <v>6</v>
      </c>
    </row>
    <row r="18" spans="1:45" ht="20.25" customHeight="1" x14ac:dyDescent="0.2">
      <c r="A18" s="144" t="s">
        <v>397</v>
      </c>
      <c r="B18" s="151"/>
      <c r="C18" s="151"/>
      <c r="D18" s="318"/>
    </row>
    <row r="19" spans="1:45" x14ac:dyDescent="0.2">
      <c r="A19" s="139" t="s">
        <v>318</v>
      </c>
      <c r="B19" s="153" t="s">
        <v>391</v>
      </c>
      <c r="C19" s="150" t="e">
        <f>'Kennzahlenberechnung IDHEAP'!G37</f>
        <v>#DIV/0!</v>
      </c>
      <c r="D19" s="315" t="e">
        <f>'Kennzahlenberechnung IDHEAP'!K37</f>
        <v>#DIV/0!</v>
      </c>
    </row>
    <row r="20" spans="1:45" ht="12.6" customHeight="1" x14ac:dyDescent="0.2">
      <c r="A20" s="139" t="s">
        <v>322</v>
      </c>
      <c r="B20" s="153" t="s">
        <v>392</v>
      </c>
      <c r="C20" s="152" t="e">
        <f>'Kennzahlenberechnung IDHEAP'!G41</f>
        <v>#DIV/0!</v>
      </c>
      <c r="D20" s="468" t="e">
        <f>'Kennzahlenberechnung IDHEAP'!K41</f>
        <v>#DIV/0!</v>
      </c>
    </row>
  </sheetData>
  <mergeCells count="2">
    <mergeCell ref="C4:E4"/>
    <mergeCell ref="C5:E5"/>
  </mergeCells>
  <phoneticPr fontId="0" type="noConversion"/>
  <pageMargins left="0.78740157480314965" right="0.78740157480314965" top="0.98425196850393704" bottom="0.98425196850393704" header="0.51181102362204722" footer="0.51181102362204722"/>
  <pageSetup paperSize="9" orientation="landscape"/>
  <headerFooter alignWithMargins="0"/>
  <rowBreaks count="2" manualBreakCount="2">
    <brk id="18" max="16383" man="1"/>
    <brk id="50" max="16383" man="1"/>
  </row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K41"/>
  <sheetViews>
    <sheetView zoomScale="80" zoomScaleNormal="80" workbookViewId="0">
      <selection activeCell="D38" sqref="D38"/>
    </sheetView>
  </sheetViews>
  <sheetFormatPr baseColWidth="10" defaultColWidth="11.42578125" defaultRowHeight="12.75" x14ac:dyDescent="0.2"/>
  <cols>
    <col min="1" max="1" width="15.5703125" style="222" customWidth="1"/>
    <col min="2" max="2" width="27.5703125" style="221" customWidth="1"/>
    <col min="3" max="3" width="39.28515625" style="221" bestFit="1" customWidth="1"/>
    <col min="4" max="4" width="41.140625" style="221" bestFit="1" customWidth="1"/>
    <col min="5" max="5" width="21.85546875" style="221" bestFit="1" customWidth="1"/>
    <col min="6" max="6" width="28.7109375" style="221" customWidth="1"/>
    <col min="7" max="7" width="15.7109375" style="221" bestFit="1" customWidth="1"/>
    <col min="8" max="11" width="9.7109375" style="221" customWidth="1"/>
    <col min="12" max="16384" width="11.42578125" style="221"/>
  </cols>
  <sheetData>
    <row r="1" spans="1:11" ht="19.5" x14ac:dyDescent="0.2">
      <c r="A1" s="229" t="s">
        <v>251</v>
      </c>
      <c r="C1" s="287" t="str">
        <f>IF(Basisdaten!C7=0,"",Basisdaten!C7)</f>
        <v/>
      </c>
      <c r="D1" s="283" t="str">
        <f>IF(Basisdaten!C8=0,"",Basisdaten!C8)</f>
        <v/>
      </c>
      <c r="G1" s="230"/>
      <c r="H1" s="230"/>
      <c r="I1" s="230"/>
      <c r="K1" s="230"/>
    </row>
    <row r="2" spans="1:11" ht="21.95" customHeight="1" x14ac:dyDescent="0.2">
      <c r="A2" s="229"/>
      <c r="G2" s="230"/>
      <c r="H2" s="230"/>
      <c r="I2" s="230"/>
      <c r="K2" s="230"/>
    </row>
    <row r="3" spans="1:11" ht="16.5" x14ac:dyDescent="0.2">
      <c r="A3" s="231" t="s">
        <v>252</v>
      </c>
      <c r="B3" s="232" t="s">
        <v>109</v>
      </c>
      <c r="C3" s="233"/>
      <c r="D3" s="233"/>
      <c r="E3" s="233"/>
      <c r="F3" s="233"/>
      <c r="G3" s="234"/>
      <c r="H3" s="234"/>
      <c r="I3" s="234"/>
      <c r="J3" s="233"/>
      <c r="K3" s="234"/>
    </row>
    <row r="4" spans="1:11" s="219" customFormat="1" ht="27.95" customHeight="1" x14ac:dyDescent="0.2">
      <c r="A4" s="224" t="s">
        <v>249</v>
      </c>
      <c r="B4" s="225" t="s">
        <v>346</v>
      </c>
      <c r="C4" s="225" t="s">
        <v>254</v>
      </c>
      <c r="D4" s="226" t="s">
        <v>15</v>
      </c>
      <c r="E4" s="227"/>
      <c r="F4" s="227"/>
      <c r="G4" s="226" t="s">
        <v>253</v>
      </c>
      <c r="H4" s="227" t="s">
        <v>112</v>
      </c>
      <c r="I4" s="227" t="s">
        <v>247</v>
      </c>
      <c r="J4" s="227" t="s">
        <v>248</v>
      </c>
      <c r="K4" s="227" t="s">
        <v>106</v>
      </c>
    </row>
    <row r="5" spans="1:11" s="220" customFormat="1" x14ac:dyDescent="0.2">
      <c r="A5" s="228" t="s">
        <v>250</v>
      </c>
      <c r="B5" s="303">
        <f>Basisdaten!C22-Basisdaten!C32-Basisdaten!C33-Basisdaten!C34-Basisdaten!C30-Basisdaten!C31</f>
        <v>0</v>
      </c>
      <c r="C5" s="303">
        <f>+Basisdaten!C36-Basisdaten!C47-Basisdaten!C48-Basisdaten!C49</f>
        <v>0</v>
      </c>
      <c r="D5" s="223" t="e">
        <f>C5/B5</f>
        <v>#DIV/0!</v>
      </c>
      <c r="E5" s="305"/>
      <c r="F5" s="305"/>
      <c r="G5" s="223" t="e">
        <f>D5</f>
        <v>#DIV/0!</v>
      </c>
      <c r="H5" s="311" t="e">
        <f>G5*100</f>
        <v>#DIV/0!</v>
      </c>
      <c r="I5" s="322"/>
      <c r="J5" s="322"/>
      <c r="K5" s="310" t="e">
        <f>(IF(H5&lt;90,1,IF(H5&lt;93,2-(93-H5)*(1/3),IF(H5&lt;95.5,3-(95.5-H5)*(1/2.5),IF(H5&lt;97.5,4-(97.5-H5)*(1/2),IF(H5&lt;99,5-(99-H5)*(1/1.5),IF(H5&lt;100,6-(100-H5)*(1/1),IF(H5&lt;103,6,IF(H5&lt;110,6-(H5-103)*(1/7),IF(H5&lt;120,5-(H5-110)*(1/10),4))))))))))</f>
        <v>#DIV/0!</v>
      </c>
    </row>
    <row r="6" spans="1:11" ht="21.95" customHeight="1" x14ac:dyDescent="0.2">
      <c r="I6" s="323"/>
      <c r="J6" s="323"/>
    </row>
    <row r="7" spans="1:11" ht="16.5" x14ac:dyDescent="0.2">
      <c r="A7" s="231" t="s">
        <v>255</v>
      </c>
      <c r="B7" s="232" t="s">
        <v>139</v>
      </c>
      <c r="C7" s="233"/>
      <c r="D7" s="233"/>
      <c r="E7" s="233"/>
      <c r="F7" s="233"/>
      <c r="G7" s="233"/>
      <c r="H7" s="233"/>
      <c r="I7" s="324"/>
      <c r="J7" s="324"/>
      <c r="K7" s="233"/>
    </row>
    <row r="8" spans="1:11" ht="45" customHeight="1" x14ac:dyDescent="0.2">
      <c r="A8" s="224" t="s">
        <v>249</v>
      </c>
      <c r="B8" s="225" t="s">
        <v>256</v>
      </c>
      <c r="C8" s="225" t="s">
        <v>358</v>
      </c>
      <c r="D8" s="225" t="s">
        <v>359</v>
      </c>
      <c r="E8" s="235"/>
      <c r="F8" s="235"/>
      <c r="G8" s="236" t="s">
        <v>253</v>
      </c>
      <c r="H8" s="225" t="s">
        <v>112</v>
      </c>
      <c r="I8" s="325" t="s">
        <v>247</v>
      </c>
      <c r="J8" s="326" t="s">
        <v>248</v>
      </c>
      <c r="K8" s="237" t="s">
        <v>106</v>
      </c>
    </row>
    <row r="9" spans="1:11" x14ac:dyDescent="0.2">
      <c r="A9" s="228" t="s">
        <v>250</v>
      </c>
      <c r="B9" s="303">
        <f>+Basisdaten!C36-Basisdaten!C22+Basisdaten!C27-Basisdaten!C28</f>
        <v>0</v>
      </c>
      <c r="C9" s="303">
        <f>+AVERAGE((Basisdaten!C57-Basisdaten!C55)-(Basisdaten!C66-Basisdaten!C65),(Basisdaten!D57-Basisdaten!D55)-(Basisdaten!D66-Basisdaten!D65),(Basisdaten!E57-Basisdaten!E55)-(Basisdaten!E66-Basisdaten!E65))</f>
        <v>0</v>
      </c>
      <c r="D9" s="238" t="e">
        <f>B9/C9</f>
        <v>#DIV/0!</v>
      </c>
      <c r="E9" s="305"/>
      <c r="F9" s="305"/>
      <c r="G9" s="223" t="e">
        <f>D9</f>
        <v>#DIV/0!</v>
      </c>
      <c r="H9" s="311" t="e">
        <f>G9*100</f>
        <v>#DIV/0!</v>
      </c>
      <c r="I9" s="327"/>
      <c r="J9" s="327"/>
      <c r="K9" s="311" t="e">
        <f>IF(H9&lt;25,1,IF(H9&lt;100,6-(100-H9)*(5/75),6))</f>
        <v>#DIV/0!</v>
      </c>
    </row>
    <row r="10" spans="1:11" ht="21.95" customHeight="1" x14ac:dyDescent="0.2">
      <c r="A10" s="239"/>
      <c r="B10" s="240"/>
      <c r="C10" s="241"/>
      <c r="E10" s="242"/>
      <c r="I10" s="323"/>
      <c r="J10" s="323"/>
    </row>
    <row r="11" spans="1:11" ht="16.5" x14ac:dyDescent="0.2">
      <c r="A11" s="231" t="s">
        <v>257</v>
      </c>
      <c r="B11" s="243" t="s">
        <v>110</v>
      </c>
      <c r="C11" s="244"/>
      <c r="D11" s="233"/>
      <c r="E11" s="245"/>
      <c r="F11" s="233"/>
      <c r="G11" s="233"/>
      <c r="H11" s="233"/>
      <c r="I11" s="324"/>
      <c r="J11" s="324"/>
      <c r="K11" s="233"/>
    </row>
    <row r="12" spans="1:11" ht="42" customHeight="1" x14ac:dyDescent="0.2">
      <c r="A12" s="224" t="s">
        <v>249</v>
      </c>
      <c r="B12" s="246" t="s">
        <v>258</v>
      </c>
      <c r="C12" s="246" t="s">
        <v>309</v>
      </c>
      <c r="D12" s="246" t="s">
        <v>310</v>
      </c>
      <c r="E12" s="246" t="s">
        <v>259</v>
      </c>
      <c r="F12" s="246" t="s">
        <v>260</v>
      </c>
      <c r="G12" s="247" t="s">
        <v>253</v>
      </c>
      <c r="H12" s="226" t="s">
        <v>112</v>
      </c>
      <c r="I12" s="326" t="s">
        <v>247</v>
      </c>
      <c r="J12" s="326"/>
      <c r="K12" s="237" t="s">
        <v>106</v>
      </c>
    </row>
    <row r="13" spans="1:11" x14ac:dyDescent="0.2">
      <c r="A13" s="228" t="s">
        <v>250</v>
      </c>
      <c r="B13" s="303">
        <f>SUM(Basisdaten!D75:D80)-SUM(Basisdaten!D69:D72)</f>
        <v>0</v>
      </c>
      <c r="C13" s="303">
        <f>SUM(Basisdaten!C75:C80)-SUM(Basisdaten!C69:C72)</f>
        <v>0</v>
      </c>
      <c r="D13" s="305">
        <f>+C13-B13</f>
        <v>0</v>
      </c>
      <c r="E13" s="303">
        <f>Basisdaten!C22-Basisdaten!C27-Basisdaten!C32-Basisdaten!C33-Basisdaten!C34</f>
        <v>0</v>
      </c>
      <c r="F13" s="238" t="e">
        <f>(D13/E13)</f>
        <v>#DIV/0!</v>
      </c>
      <c r="G13" s="248" t="e">
        <f>F13</f>
        <v>#DIV/0!</v>
      </c>
      <c r="H13" s="310" t="e">
        <f>G13*100</f>
        <v>#DIV/0!</v>
      </c>
      <c r="I13" s="327"/>
      <c r="J13" s="322"/>
      <c r="K13" s="311" t="e">
        <f>(IF(H13&lt;0,6,IF(H13&lt;5,6-(H13-0)*(5/5),1)))</f>
        <v>#DIV/0!</v>
      </c>
    </row>
    <row r="14" spans="1:11" ht="21.95" customHeight="1" x14ac:dyDescent="0.2">
      <c r="A14" s="249"/>
      <c r="B14" s="250"/>
      <c r="C14" s="250"/>
      <c r="D14" s="250"/>
      <c r="E14" s="250"/>
      <c r="F14" s="251"/>
      <c r="G14" s="250"/>
      <c r="H14" s="250"/>
      <c r="I14" s="328"/>
      <c r="J14" s="323"/>
    </row>
    <row r="15" spans="1:11" ht="16.5" x14ac:dyDescent="0.2">
      <c r="A15" s="231" t="s">
        <v>261</v>
      </c>
      <c r="B15" s="243" t="s">
        <v>140</v>
      </c>
      <c r="C15" s="244"/>
      <c r="D15" s="233"/>
      <c r="E15" s="245"/>
      <c r="F15" s="233"/>
      <c r="G15" s="233"/>
      <c r="H15" s="233"/>
      <c r="I15" s="324"/>
      <c r="J15" s="324"/>
      <c r="K15" s="233"/>
    </row>
    <row r="16" spans="1:11" ht="27.95" customHeight="1" x14ac:dyDescent="0.2">
      <c r="A16" s="224" t="s">
        <v>249</v>
      </c>
      <c r="B16" s="225" t="s">
        <v>262</v>
      </c>
      <c r="C16" s="225" t="s">
        <v>263</v>
      </c>
      <c r="D16" s="252" t="s">
        <v>264</v>
      </c>
      <c r="E16" s="236"/>
      <c r="F16" s="226"/>
      <c r="G16" s="247" t="s">
        <v>253</v>
      </c>
      <c r="H16" s="226" t="s">
        <v>112</v>
      </c>
      <c r="I16" s="326"/>
      <c r="J16" s="326"/>
      <c r="K16" s="237" t="s">
        <v>106</v>
      </c>
    </row>
    <row r="17" spans="1:11" x14ac:dyDescent="0.2">
      <c r="A17" s="228" t="s">
        <v>250</v>
      </c>
      <c r="B17" s="303">
        <f>Basisdaten!C23-SUM(Basisdaten!C43:C46)</f>
        <v>0</v>
      </c>
      <c r="C17" s="303">
        <f>SUM(Basisdaten!C38:C42)</f>
        <v>0</v>
      </c>
      <c r="D17" s="238" t="e">
        <f>B17/C17</f>
        <v>#DIV/0!</v>
      </c>
      <c r="E17" s="304"/>
      <c r="F17" s="312"/>
      <c r="G17" s="248" t="e">
        <f>D17</f>
        <v>#DIV/0!</v>
      </c>
      <c r="H17" s="311" t="e">
        <f>G17*100</f>
        <v>#DIV/0!</v>
      </c>
      <c r="I17" s="322"/>
      <c r="J17" s="322"/>
      <c r="K17" s="310" t="e">
        <f>(IF(H17&lt;0,6,IF(H17&lt;4,6-(H17-0)*(1/4),IF(H17&lt;7,5-(H17-4)*(1/3),IF(H17&lt;13,4-(H17-7)*(3/6),1)))))</f>
        <v>#DIV/0!</v>
      </c>
    </row>
    <row r="18" spans="1:11" ht="21.95" customHeight="1" x14ac:dyDescent="0.2">
      <c r="A18" s="260"/>
      <c r="B18" s="253"/>
      <c r="C18" s="254"/>
      <c r="D18" s="255"/>
      <c r="E18" s="254"/>
      <c r="G18" s="256"/>
      <c r="I18" s="323"/>
      <c r="J18" s="323"/>
    </row>
    <row r="19" spans="1:11" ht="16.5" x14ac:dyDescent="0.2">
      <c r="A19" s="231" t="s">
        <v>265</v>
      </c>
      <c r="B19" s="243" t="s">
        <v>298</v>
      </c>
      <c r="C19" s="244"/>
      <c r="D19" s="233"/>
      <c r="E19" s="245"/>
      <c r="F19" s="233"/>
      <c r="G19" s="233"/>
      <c r="H19" s="233"/>
      <c r="I19" s="324"/>
      <c r="J19" s="324"/>
      <c r="K19" s="233"/>
    </row>
    <row r="20" spans="1:11" ht="27.95" customHeight="1" x14ac:dyDescent="0.2">
      <c r="A20" s="224" t="s">
        <v>249</v>
      </c>
      <c r="B20" s="227" t="s">
        <v>306</v>
      </c>
      <c r="C20" s="227" t="s">
        <v>307</v>
      </c>
      <c r="D20" s="227" t="s">
        <v>308</v>
      </c>
      <c r="E20" s="227" t="s">
        <v>311</v>
      </c>
      <c r="F20" s="236"/>
      <c r="G20" s="247" t="s">
        <v>253</v>
      </c>
      <c r="H20" s="259" t="s">
        <v>112</v>
      </c>
      <c r="I20" s="342" t="s">
        <v>294</v>
      </c>
      <c r="J20" s="342" t="s">
        <v>295</v>
      </c>
      <c r="K20" s="237" t="s">
        <v>106</v>
      </c>
    </row>
    <row r="21" spans="1:11" x14ac:dyDescent="0.2">
      <c r="A21" s="228" t="s">
        <v>250</v>
      </c>
      <c r="B21" s="305" t="e">
        <f>(Basisdaten!D22-Basisdaten!D27-Basisdaten!D32-Basisdaten!D33-Basisdaten!D34)/I21</f>
        <v>#DIV/0!</v>
      </c>
      <c r="C21" s="305" t="e">
        <f>(Basisdaten!C22-Basisdaten!C27-Basisdaten!C32-Basisdaten!C33-Basisdaten!C34)/J21</f>
        <v>#DIV/0!</v>
      </c>
      <c r="D21" s="305" t="e">
        <f>C21-B21</f>
        <v>#DIV/0!</v>
      </c>
      <c r="E21" s="238" t="e">
        <f>+D21/B21</f>
        <v>#DIV/0!</v>
      </c>
      <c r="F21" s="304"/>
      <c r="G21" s="238" t="e">
        <f>E21</f>
        <v>#DIV/0!</v>
      </c>
      <c r="H21" s="311" t="e">
        <f>G21*100</f>
        <v>#DIV/0!</v>
      </c>
      <c r="I21" s="345">
        <f>Basisdaten!D13</f>
        <v>0</v>
      </c>
      <c r="J21" s="345">
        <f>Basisdaten!C13</f>
        <v>0</v>
      </c>
      <c r="K21" s="310" t="e">
        <f>IF(H21&lt;1,6,IF(H21&lt;6,6-(H21-1)*(5/5),1))</f>
        <v>#DIV/0!</v>
      </c>
    </row>
    <row r="22" spans="1:11" ht="21.95" customHeight="1" x14ac:dyDescent="0.2">
      <c r="A22" s="261"/>
      <c r="B22" s="257"/>
      <c r="C22" s="258"/>
      <c r="D22" s="257"/>
      <c r="E22" s="256"/>
      <c r="F22" s="257"/>
      <c r="I22" s="323"/>
      <c r="J22" s="323"/>
    </row>
    <row r="23" spans="1:11" ht="16.5" x14ac:dyDescent="0.2">
      <c r="A23" s="231" t="s">
        <v>266</v>
      </c>
      <c r="B23" s="243" t="s">
        <v>118</v>
      </c>
      <c r="C23" s="244"/>
      <c r="D23" s="233"/>
      <c r="E23" s="245"/>
      <c r="F23" s="233"/>
      <c r="G23" s="233"/>
      <c r="H23" s="233"/>
      <c r="I23" s="324"/>
      <c r="J23" s="324"/>
      <c r="K23" s="233"/>
    </row>
    <row r="24" spans="1:11" ht="41.25" customHeight="1" x14ac:dyDescent="0.2">
      <c r="A24" s="265" t="s">
        <v>249</v>
      </c>
      <c r="B24" s="225" t="s">
        <v>355</v>
      </c>
      <c r="C24" s="225" t="s">
        <v>356</v>
      </c>
      <c r="D24" s="225" t="s">
        <v>357</v>
      </c>
      <c r="E24" s="246" t="s">
        <v>259</v>
      </c>
      <c r="F24" s="227" t="s">
        <v>267</v>
      </c>
      <c r="G24" s="247" t="s">
        <v>253</v>
      </c>
      <c r="H24" s="226" t="s">
        <v>112</v>
      </c>
      <c r="I24" s="326"/>
      <c r="J24" s="326"/>
      <c r="K24" s="237" t="s">
        <v>106</v>
      </c>
    </row>
    <row r="25" spans="1:11" x14ac:dyDescent="0.2">
      <c r="A25" s="263" t="s">
        <v>250</v>
      </c>
      <c r="B25" s="313">
        <f>Basisdaten!C57-Basisdaten!C55-(Basisdaten!C66-Basisdaten!C65)</f>
        <v>0</v>
      </c>
      <c r="C25" s="313">
        <f>Basisdaten!D57-Basisdaten!D55-(Basisdaten!D66-Basisdaten!D65)</f>
        <v>0</v>
      </c>
      <c r="D25" s="313">
        <f>Basisdaten!E57-Basisdaten!E55-(Basisdaten!E66-Basisdaten!E65)</f>
        <v>0</v>
      </c>
      <c r="E25" s="314">
        <f>Basisdaten!C22-Basisdaten!C27-Basisdaten!C32-Basisdaten!C33-Basisdaten!C34</f>
        <v>0</v>
      </c>
      <c r="F25" s="264" t="e">
        <f>(B25+C25+D25)/(3*E25)</f>
        <v>#DIV/0!</v>
      </c>
      <c r="G25" s="264" t="e">
        <f>F25</f>
        <v>#DIV/0!</v>
      </c>
      <c r="H25" s="300" t="e">
        <f>G25*100</f>
        <v>#DIV/0!</v>
      </c>
      <c r="I25" s="329"/>
      <c r="J25" s="330"/>
      <c r="K25" s="301" t="e">
        <f>(IF(H25&lt;0,1,IF(H25&lt;3,4-(3-H25)*(1/1),IF(H25&lt;7,6-(7-H25)*(1/2),IF(H25&lt;10,6,IF(H25&lt;14,6-(H25-10)*(1/2),IF(H25&lt;17,4-(H25-14)*(1/1),1)))))))</f>
        <v>#DIV/0!</v>
      </c>
    </row>
    <row r="26" spans="1:11" ht="21.95" customHeight="1" x14ac:dyDescent="0.2">
      <c r="A26" s="83"/>
      <c r="B26" s="262"/>
      <c r="C26" s="262"/>
      <c r="D26" s="262"/>
      <c r="E26" s="262"/>
      <c r="F26" s="262"/>
      <c r="G26" s="83"/>
      <c r="I26" s="331"/>
      <c r="J26" s="331"/>
    </row>
    <row r="27" spans="1:11" ht="16.5" x14ac:dyDescent="0.2">
      <c r="A27" s="231" t="s">
        <v>268</v>
      </c>
      <c r="B27" s="243" t="s">
        <v>111</v>
      </c>
      <c r="C27" s="244"/>
      <c r="D27" s="233"/>
      <c r="E27" s="245"/>
      <c r="F27" s="233"/>
      <c r="G27" s="233"/>
      <c r="H27" s="233"/>
      <c r="I27" s="324"/>
      <c r="J27" s="324"/>
      <c r="K27" s="233"/>
    </row>
    <row r="28" spans="1:11" ht="39.75" customHeight="1" x14ac:dyDescent="0.2">
      <c r="A28" s="224" t="s">
        <v>249</v>
      </c>
      <c r="B28" s="268" t="s">
        <v>269</v>
      </c>
      <c r="C28" s="268" t="s">
        <v>270</v>
      </c>
      <c r="D28" s="268" t="s">
        <v>282</v>
      </c>
      <c r="E28" s="268"/>
      <c r="F28" s="226"/>
      <c r="G28" s="227" t="s">
        <v>312</v>
      </c>
      <c r="H28" s="237" t="s">
        <v>112</v>
      </c>
      <c r="I28" s="326"/>
      <c r="J28" s="326"/>
      <c r="K28" s="237" t="s">
        <v>106</v>
      </c>
    </row>
    <row r="29" spans="1:11" x14ac:dyDescent="0.2">
      <c r="A29" s="228" t="s">
        <v>250</v>
      </c>
      <c r="B29" s="305">
        <f>Basisdaten!C17+Basisdaten!C18</f>
        <v>0</v>
      </c>
      <c r="C29" s="305">
        <f>Basisdaten!C38+Basisdaten!C39</f>
        <v>0</v>
      </c>
      <c r="D29" s="248" t="e">
        <f>(B29-C29)/C29</f>
        <v>#DIV/0!</v>
      </c>
      <c r="E29" s="303"/>
      <c r="F29" s="305"/>
      <c r="G29" s="248" t="e">
        <f>D29</f>
        <v>#DIV/0!</v>
      </c>
      <c r="H29" s="311" t="e">
        <f>G29*100</f>
        <v>#DIV/0!</v>
      </c>
      <c r="I29" s="322"/>
      <c r="J29" s="322"/>
      <c r="K29" s="310" t="e">
        <f>(IF(H29&lt;-10,4,IF(H29&lt;-1,6-(-1-H29)*(2/9),IF(H29&lt;1,6,IF(H29&lt;5,6-(H29-1)*(5/4),1)))))</f>
        <v>#DIV/0!</v>
      </c>
    </row>
    <row r="30" spans="1:11" ht="21.95" customHeight="1" x14ac:dyDescent="0.2">
      <c r="A30" s="83"/>
      <c r="B30" s="83"/>
      <c r="C30" s="266"/>
      <c r="D30" s="267"/>
      <c r="E30" s="266"/>
      <c r="G30" s="106"/>
      <c r="I30" s="323"/>
      <c r="J30" s="323"/>
    </row>
    <row r="31" spans="1:11" ht="16.5" x14ac:dyDescent="0.2">
      <c r="A31" s="231" t="s">
        <v>271</v>
      </c>
      <c r="B31" s="243" t="s">
        <v>127</v>
      </c>
      <c r="C31" s="244"/>
      <c r="D31" s="233"/>
      <c r="E31" s="245"/>
      <c r="F31" s="233"/>
      <c r="G31" s="233"/>
      <c r="H31" s="233"/>
      <c r="I31" s="324"/>
      <c r="J31" s="324"/>
      <c r="K31" s="233"/>
    </row>
    <row r="32" spans="1:11" ht="27.95" customHeight="1" x14ac:dyDescent="0.2">
      <c r="A32" s="272" t="s">
        <v>249</v>
      </c>
      <c r="B32" s="247" t="s">
        <v>272</v>
      </c>
      <c r="C32" s="247" t="s">
        <v>313</v>
      </c>
      <c r="D32" s="247" t="s">
        <v>273</v>
      </c>
      <c r="E32" s="247" t="s">
        <v>274</v>
      </c>
      <c r="F32" s="236"/>
      <c r="G32" s="226" t="s">
        <v>253</v>
      </c>
      <c r="H32" s="236" t="s">
        <v>112</v>
      </c>
      <c r="I32" s="320" t="s">
        <v>247</v>
      </c>
      <c r="J32" s="320"/>
      <c r="K32" s="236" t="s">
        <v>106</v>
      </c>
    </row>
    <row r="33" spans="1:11" x14ac:dyDescent="0.2">
      <c r="A33" s="270" t="s">
        <v>250</v>
      </c>
      <c r="B33" s="269">
        <f>Basisdaten!C24+Basisdaten!C25+Basisdaten!C26</f>
        <v>0</v>
      </c>
      <c r="C33" s="269">
        <f>Basisdaten!C76+Basisdaten!C77+Basisdaten!C78</f>
        <v>0</v>
      </c>
      <c r="D33" s="269">
        <f>Basisdaten!D76+Basisdaten!D77+Basisdaten!D78</f>
        <v>0</v>
      </c>
      <c r="E33" s="271" t="e">
        <f>B33/((C33+D33)/2)</f>
        <v>#DIV/0!</v>
      </c>
      <c r="F33" s="269"/>
      <c r="G33" s="271" t="e">
        <f>E33</f>
        <v>#DIV/0!</v>
      </c>
      <c r="H33" s="302" t="e">
        <f>G33*100</f>
        <v>#DIV/0!</v>
      </c>
      <c r="I33" s="321"/>
      <c r="J33" s="327"/>
      <c r="K33" s="302" t="e">
        <f>IF(H33&lt;2.5,6,IF(H33&gt;7.5,1,6-(H33-2.5)*(5/5)))</f>
        <v>#DIV/0!</v>
      </c>
    </row>
    <row r="34" spans="1:11" s="354" customFormat="1" ht="21.95" customHeight="1" x14ac:dyDescent="0.2">
      <c r="A34" s="353"/>
      <c r="G34" s="356"/>
      <c r="H34" s="356"/>
      <c r="I34" s="356"/>
      <c r="K34" s="356"/>
    </row>
    <row r="35" spans="1:11" s="354" customFormat="1" ht="16.5" x14ac:dyDescent="0.2">
      <c r="A35" s="357" t="s">
        <v>348</v>
      </c>
      <c r="B35" s="358" t="s">
        <v>318</v>
      </c>
      <c r="C35" s="359"/>
      <c r="D35" s="359"/>
      <c r="E35" s="359"/>
      <c r="F35" s="359"/>
      <c r="G35" s="360"/>
      <c r="H35" s="360"/>
      <c r="I35" s="360"/>
      <c r="J35" s="359"/>
      <c r="K35" s="360"/>
    </row>
    <row r="36" spans="1:11" s="364" customFormat="1" ht="27.75" customHeight="1" x14ac:dyDescent="0.2">
      <c r="A36" s="361" t="s">
        <v>249</v>
      </c>
      <c r="B36" s="362" t="s">
        <v>335</v>
      </c>
      <c r="C36" s="362" t="s">
        <v>319</v>
      </c>
      <c r="D36" s="362" t="s">
        <v>327</v>
      </c>
      <c r="E36" s="363"/>
      <c r="F36" s="363"/>
      <c r="G36" s="362" t="s">
        <v>253</v>
      </c>
      <c r="H36" s="363" t="s">
        <v>112</v>
      </c>
      <c r="I36" s="363"/>
      <c r="J36" s="363"/>
      <c r="K36" s="363" t="s">
        <v>106</v>
      </c>
    </row>
    <row r="37" spans="1:11" s="372" customFormat="1" x14ac:dyDescent="0.2">
      <c r="A37" s="365" t="s">
        <v>250</v>
      </c>
      <c r="B37" s="366">
        <f>Basisdaten!C75+Basisdaten!C76+Basisdaten!C77+Basisdaten!C78+Basisdaten!C79+Basisdaten!C80-Basisdaten!C69-Basisdaten!C70-Basisdaten!C71-Basisdaten!C72</f>
        <v>0</v>
      </c>
      <c r="C37" s="366">
        <f>Basisdaten!C37</f>
        <v>0</v>
      </c>
      <c r="D37" s="367" t="e">
        <f>B37/C37</f>
        <v>#DIV/0!</v>
      </c>
      <c r="E37" s="368"/>
      <c r="F37" s="368"/>
      <c r="G37" s="367" t="e">
        <f>D37</f>
        <v>#DIV/0!</v>
      </c>
      <c r="H37" s="369" t="e">
        <f>G37*100</f>
        <v>#DIV/0!</v>
      </c>
      <c r="I37" s="370"/>
      <c r="J37" s="370"/>
      <c r="K37" s="371" t="e">
        <f>IF(H37&lt;=50,6,IF(H37&lt;=100,6-(H37-50)*(1/50),IF(H37&lt;200,5-(H37-100)*(4/100),1)))</f>
        <v>#DIV/0!</v>
      </c>
    </row>
    <row r="38" spans="1:11" s="354" customFormat="1" ht="21.95" customHeight="1" x14ac:dyDescent="0.2">
      <c r="A38" s="391"/>
      <c r="B38" s="392"/>
      <c r="C38" s="392"/>
      <c r="D38" s="392"/>
      <c r="E38" s="392"/>
      <c r="F38" s="393"/>
      <c r="G38" s="392"/>
      <c r="H38" s="392"/>
      <c r="I38" s="394"/>
      <c r="J38" s="374"/>
    </row>
    <row r="39" spans="1:11" s="354" customFormat="1" ht="16.5" x14ac:dyDescent="0.2">
      <c r="A39" s="357" t="s">
        <v>349</v>
      </c>
      <c r="B39" s="383" t="s">
        <v>322</v>
      </c>
      <c r="C39" s="384"/>
      <c r="D39" s="359"/>
      <c r="E39" s="385"/>
      <c r="F39" s="359"/>
      <c r="G39" s="359"/>
      <c r="H39" s="359"/>
      <c r="I39" s="375"/>
      <c r="J39" s="375"/>
      <c r="K39" s="359"/>
    </row>
    <row r="40" spans="1:11" s="354" customFormat="1" ht="28.5" customHeight="1" x14ac:dyDescent="0.2">
      <c r="A40" s="361" t="s">
        <v>249</v>
      </c>
      <c r="B40" s="362" t="s">
        <v>337</v>
      </c>
      <c r="C40" s="386" t="s">
        <v>254</v>
      </c>
      <c r="D40" s="395" t="s">
        <v>330</v>
      </c>
      <c r="E40" s="396"/>
      <c r="F40" s="362"/>
      <c r="G40" s="362" t="s">
        <v>253</v>
      </c>
      <c r="H40" s="363" t="s">
        <v>112</v>
      </c>
      <c r="I40" s="363"/>
      <c r="J40" s="363"/>
      <c r="K40" s="363" t="s">
        <v>106</v>
      </c>
    </row>
    <row r="41" spans="1:11" s="354" customFormat="1" x14ac:dyDescent="0.2">
      <c r="A41" s="365" t="s">
        <v>250</v>
      </c>
      <c r="B41" s="366">
        <f>Basisdaten!C75+Basisdaten!C76+Basisdaten!C77+Basisdaten!C78</f>
        <v>0</v>
      </c>
      <c r="C41" s="388">
        <f>Basisdaten!C36-Basisdaten!C47-Basisdaten!C48-Basisdaten!C49</f>
        <v>0</v>
      </c>
      <c r="D41" s="378" t="e">
        <f>B41/C41</f>
        <v>#DIV/0!</v>
      </c>
      <c r="E41" s="397"/>
      <c r="F41" s="398"/>
      <c r="G41" s="390" t="e">
        <f>D41</f>
        <v>#DIV/0!</v>
      </c>
      <c r="H41" s="369" t="e">
        <f>G41*100</f>
        <v>#DIV/0!</v>
      </c>
      <c r="I41" s="370"/>
      <c r="J41" s="370"/>
      <c r="K41" s="371" t="e">
        <f>IF(H41&lt;25,6,IF(H41&lt;125,6-(H41-25)*(2/100),IF(H41&lt;200,4-(H41-125)*(3/75),1)))</f>
        <v>#DIV/0!</v>
      </c>
    </row>
  </sheetData>
  <phoneticPr fontId="0" type="noConversion"/>
  <printOptions horizontalCentered="1"/>
  <pageMargins left="0.39370078740157483" right="0.39370078740157483" top="0.78740157480314965" bottom="0.78740157480314965" header="0.51181102362204722" footer="0.51181102362204722"/>
  <pageSetup paperSize="9" scale="5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indexed="43"/>
    <pageSetUpPr fitToPage="1"/>
  </sheetPr>
  <dimension ref="A1:R58"/>
  <sheetViews>
    <sheetView showGridLines="0" zoomScaleNormal="100" workbookViewId="0">
      <selection activeCell="P11" sqref="P11"/>
    </sheetView>
  </sheetViews>
  <sheetFormatPr baseColWidth="10" defaultColWidth="11.42578125" defaultRowHeight="12.75" x14ac:dyDescent="0.2"/>
  <cols>
    <col min="1" max="1" width="8.7109375" style="478" customWidth="1"/>
    <col min="2" max="2" width="3" style="478" customWidth="1"/>
    <col min="3" max="3" width="3.85546875" style="478" customWidth="1"/>
    <col min="4" max="4" width="3" style="479" customWidth="1"/>
    <col min="5" max="5" width="33.7109375" style="478" customWidth="1"/>
    <col min="6" max="6" width="37.7109375" style="478" customWidth="1"/>
    <col min="7" max="8" width="10.7109375" style="478" customWidth="1"/>
    <col min="9" max="9" width="8.7109375" style="478" customWidth="1"/>
    <col min="10" max="10" width="3" style="478" customWidth="1"/>
    <col min="11" max="11" width="3.7109375" style="478" customWidth="1"/>
    <col min="12" max="12" width="3" style="479" customWidth="1"/>
    <col min="13" max="13" width="33.7109375" style="478" customWidth="1"/>
    <col min="14" max="14" width="37.7109375" style="478" customWidth="1"/>
    <col min="15" max="15" width="10.7109375" style="478" customWidth="1"/>
    <col min="16" max="16384" width="11.42578125" style="478"/>
  </cols>
  <sheetData>
    <row r="1" spans="1:18" ht="19.5" x14ac:dyDescent="0.25">
      <c r="A1" s="614" t="s">
        <v>120</v>
      </c>
      <c r="B1" s="614"/>
      <c r="C1" s="614"/>
      <c r="D1" s="614"/>
      <c r="E1" s="614"/>
    </row>
    <row r="2" spans="1:18" s="480" customFormat="1" ht="14.25" customHeight="1" x14ac:dyDescent="0.2">
      <c r="A2" s="480" t="s">
        <v>124</v>
      </c>
      <c r="D2" s="481"/>
      <c r="H2" s="482"/>
      <c r="L2" s="481"/>
    </row>
    <row r="3" spans="1:18" s="483" customFormat="1" x14ac:dyDescent="0.2">
      <c r="D3" s="484"/>
      <c r="L3" s="484"/>
    </row>
    <row r="4" spans="1:18" ht="18.75" thickBot="1" x14ac:dyDescent="0.3">
      <c r="A4" s="485" t="s">
        <v>374</v>
      </c>
      <c r="B4" s="485"/>
      <c r="C4" s="485"/>
      <c r="D4" s="486"/>
      <c r="E4" s="487"/>
      <c r="F4" s="487"/>
      <c r="G4" s="487"/>
      <c r="I4" s="485" t="s">
        <v>377</v>
      </c>
      <c r="J4" s="488"/>
      <c r="K4" s="488"/>
      <c r="L4" s="486"/>
      <c r="M4" s="487"/>
      <c r="N4" s="487"/>
      <c r="O4" s="487"/>
    </row>
    <row r="5" spans="1:18" ht="15" x14ac:dyDescent="0.2">
      <c r="A5" s="489" t="s">
        <v>375</v>
      </c>
      <c r="B5" s="489"/>
      <c r="C5" s="489"/>
      <c r="D5" s="490"/>
      <c r="E5" s="491"/>
      <c r="F5" s="492" t="s">
        <v>126</v>
      </c>
      <c r="G5" s="492" t="s">
        <v>106</v>
      </c>
      <c r="I5" s="489" t="s">
        <v>378</v>
      </c>
      <c r="J5" s="489"/>
      <c r="K5" s="489"/>
      <c r="L5" s="490"/>
      <c r="M5" s="491"/>
      <c r="N5" s="492" t="s">
        <v>126</v>
      </c>
      <c r="O5" s="492" t="s">
        <v>106</v>
      </c>
    </row>
    <row r="6" spans="1:18" ht="12.6" customHeight="1" x14ac:dyDescent="0.2">
      <c r="A6" s="493"/>
      <c r="B6" s="494"/>
      <c r="C6" s="495" t="s">
        <v>376</v>
      </c>
      <c r="D6" s="495" t="s">
        <v>13</v>
      </c>
      <c r="E6" s="496">
        <v>0.08</v>
      </c>
      <c r="F6" s="497" t="s">
        <v>365</v>
      </c>
      <c r="G6" s="498" t="s">
        <v>178</v>
      </c>
      <c r="I6" s="499"/>
      <c r="J6" s="498"/>
      <c r="K6" s="498" t="s">
        <v>380</v>
      </c>
      <c r="L6" s="498" t="s">
        <v>10</v>
      </c>
      <c r="M6" s="496">
        <v>2.5000000000000001E-2</v>
      </c>
      <c r="N6" s="500" t="s">
        <v>379</v>
      </c>
      <c r="O6" s="498" t="s">
        <v>178</v>
      </c>
    </row>
    <row r="7" spans="1:18" ht="12.6" customHeight="1" x14ac:dyDescent="0.2">
      <c r="A7" s="501">
        <v>0.08</v>
      </c>
      <c r="B7" s="495" t="s">
        <v>14</v>
      </c>
      <c r="C7" s="495" t="str">
        <f t="shared" ref="C7:D11" si="0">+C6</f>
        <v>K11</v>
      </c>
      <c r="D7" s="495" t="str">
        <f t="shared" si="0"/>
        <v>&gt;=</v>
      </c>
      <c r="E7" s="496">
        <v>0.06</v>
      </c>
      <c r="F7" s="497" t="s">
        <v>366</v>
      </c>
      <c r="G7" s="498" t="s">
        <v>162</v>
      </c>
      <c r="I7" s="581">
        <v>2.5000000000000001E-2</v>
      </c>
      <c r="J7" s="579" t="s">
        <v>11</v>
      </c>
      <c r="K7" s="579" t="str">
        <f>K6</f>
        <v>K13</v>
      </c>
      <c r="L7" s="579" t="s">
        <v>10</v>
      </c>
      <c r="M7" s="585">
        <v>0.05</v>
      </c>
      <c r="N7" s="589" t="s">
        <v>398</v>
      </c>
      <c r="O7" s="579" t="s">
        <v>162</v>
      </c>
    </row>
    <row r="8" spans="1:18" x14ac:dyDescent="0.2">
      <c r="A8" s="499">
        <v>0.06</v>
      </c>
      <c r="B8" s="495" t="str">
        <f>+B7</f>
        <v>&gt;</v>
      </c>
      <c r="C8" s="495" t="str">
        <f t="shared" si="0"/>
        <v>K11</v>
      </c>
      <c r="D8" s="495" t="str">
        <f t="shared" si="0"/>
        <v>&gt;=</v>
      </c>
      <c r="E8" s="496">
        <v>0.04</v>
      </c>
      <c r="F8" s="497" t="s">
        <v>367</v>
      </c>
      <c r="G8" s="498" t="s">
        <v>163</v>
      </c>
      <c r="I8" s="598"/>
      <c r="J8" s="598"/>
      <c r="K8" s="598"/>
      <c r="L8" s="598"/>
      <c r="M8" s="601"/>
      <c r="N8" s="602"/>
      <c r="O8" s="598"/>
      <c r="P8" s="502"/>
      <c r="Q8" s="502"/>
      <c r="R8" s="502"/>
    </row>
    <row r="9" spans="1:18" ht="12.75" customHeight="1" x14ac:dyDescent="0.2">
      <c r="A9" s="499">
        <v>0.04</v>
      </c>
      <c r="B9" s="495" t="str">
        <f>+B8</f>
        <v>&gt;</v>
      </c>
      <c r="C9" s="495" t="str">
        <f t="shared" si="0"/>
        <v>K11</v>
      </c>
      <c r="D9" s="495" t="str">
        <f t="shared" si="0"/>
        <v>&gt;=</v>
      </c>
      <c r="E9" s="496">
        <v>0.03</v>
      </c>
      <c r="F9" s="497" t="s">
        <v>368</v>
      </c>
      <c r="G9" s="498" t="s">
        <v>164</v>
      </c>
      <c r="I9" s="499">
        <v>0.05</v>
      </c>
      <c r="J9" s="498" t="s">
        <v>11</v>
      </c>
      <c r="K9" s="498" t="str">
        <f>K7</f>
        <v>K13</v>
      </c>
      <c r="L9" s="498" t="s">
        <v>10</v>
      </c>
      <c r="M9" s="496">
        <v>7.4999999999999997E-2</v>
      </c>
      <c r="N9" s="500" t="s">
        <v>399</v>
      </c>
      <c r="O9" s="498" t="s">
        <v>163</v>
      </c>
      <c r="P9" s="502"/>
      <c r="Q9" s="502"/>
      <c r="R9" s="502"/>
    </row>
    <row r="10" spans="1:18" ht="12.75" customHeight="1" x14ac:dyDescent="0.2">
      <c r="A10" s="499">
        <v>0.03</v>
      </c>
      <c r="B10" s="495" t="str">
        <f>+B9</f>
        <v>&gt;</v>
      </c>
      <c r="C10" s="495" t="str">
        <f t="shared" si="0"/>
        <v>K11</v>
      </c>
      <c r="D10" s="495" t="str">
        <f t="shared" si="0"/>
        <v>&gt;=</v>
      </c>
      <c r="E10" s="496">
        <v>0.02</v>
      </c>
      <c r="F10" s="497" t="s">
        <v>369</v>
      </c>
      <c r="G10" s="498" t="s">
        <v>165</v>
      </c>
      <c r="I10" s="499">
        <v>7.4999999999999997E-2</v>
      </c>
      <c r="J10" s="498" t="s">
        <v>11</v>
      </c>
      <c r="K10" s="498" t="str">
        <f>K9</f>
        <v>K13</v>
      </c>
      <c r="L10" s="498" t="s">
        <v>10</v>
      </c>
      <c r="M10" s="496">
        <v>0.1</v>
      </c>
      <c r="N10" s="500" t="s">
        <v>400</v>
      </c>
      <c r="O10" s="503" t="s">
        <v>164</v>
      </c>
    </row>
    <row r="11" spans="1:18" ht="13.5" customHeight="1" x14ac:dyDescent="0.2">
      <c r="A11" s="499">
        <v>0.02</v>
      </c>
      <c r="B11" s="495" t="str">
        <f>+B10</f>
        <v>&gt;</v>
      </c>
      <c r="C11" s="495" t="str">
        <f t="shared" si="0"/>
        <v>K11</v>
      </c>
      <c r="D11" s="495" t="str">
        <f t="shared" si="0"/>
        <v>&gt;=</v>
      </c>
      <c r="E11" s="496">
        <v>0.01</v>
      </c>
      <c r="F11" s="497" t="s">
        <v>401</v>
      </c>
      <c r="G11" s="498" t="s">
        <v>166</v>
      </c>
      <c r="I11" s="499">
        <v>0.1</v>
      </c>
      <c r="J11" s="498" t="s">
        <v>11</v>
      </c>
      <c r="K11" s="498" t="str">
        <f>K10</f>
        <v>K13</v>
      </c>
      <c r="L11" s="498" t="s">
        <v>10</v>
      </c>
      <c r="M11" s="496">
        <v>0.125</v>
      </c>
      <c r="N11" s="500" t="s">
        <v>402</v>
      </c>
      <c r="O11" s="504" t="s">
        <v>165</v>
      </c>
    </row>
    <row r="12" spans="1:18" ht="13.5" customHeight="1" thickBot="1" x14ac:dyDescent="0.25">
      <c r="A12" s="505">
        <v>0.01</v>
      </c>
      <c r="B12" s="506" t="str">
        <f>+B11</f>
        <v>&gt;</v>
      </c>
      <c r="C12" s="506" t="str">
        <f>+C11</f>
        <v>K11</v>
      </c>
      <c r="D12" s="506"/>
      <c r="E12" s="507"/>
      <c r="F12" s="508" t="s">
        <v>370</v>
      </c>
      <c r="G12" s="509" t="s">
        <v>177</v>
      </c>
      <c r="I12" s="499">
        <v>0.125</v>
      </c>
      <c r="J12" s="498" t="s">
        <v>11</v>
      </c>
      <c r="K12" s="498" t="str">
        <f>K11</f>
        <v>K13</v>
      </c>
      <c r="L12" s="498" t="s">
        <v>10</v>
      </c>
      <c r="M12" s="496">
        <v>0.15</v>
      </c>
      <c r="N12" s="500" t="s">
        <v>403</v>
      </c>
      <c r="O12" s="498" t="s">
        <v>166</v>
      </c>
    </row>
    <row r="13" spans="1:18" ht="13.5" customHeight="1" thickBot="1" x14ac:dyDescent="0.25">
      <c r="I13" s="505">
        <v>0.15</v>
      </c>
      <c r="J13" s="509" t="s">
        <v>11</v>
      </c>
      <c r="K13" s="509" t="str">
        <f>K12</f>
        <v>K13</v>
      </c>
      <c r="L13" s="509"/>
      <c r="M13" s="510"/>
      <c r="N13" s="511" t="s">
        <v>404</v>
      </c>
      <c r="O13" s="509" t="s">
        <v>177</v>
      </c>
    </row>
    <row r="16" spans="1:18" ht="18.75" thickBot="1" x14ac:dyDescent="0.3">
      <c r="A16" s="485" t="s">
        <v>371</v>
      </c>
      <c r="B16" s="487"/>
      <c r="C16" s="487"/>
      <c r="D16" s="486"/>
      <c r="E16" s="487"/>
      <c r="F16" s="487"/>
      <c r="G16" s="487"/>
      <c r="I16" s="485" t="s">
        <v>381</v>
      </c>
      <c r="J16" s="488"/>
      <c r="K16" s="488"/>
      <c r="L16" s="486"/>
      <c r="M16" s="487"/>
      <c r="N16" s="487"/>
      <c r="O16" s="487"/>
    </row>
    <row r="17" spans="1:15" ht="13.5" customHeight="1" x14ac:dyDescent="0.2">
      <c r="A17" s="489" t="s">
        <v>372</v>
      </c>
      <c r="B17" s="489"/>
      <c r="C17" s="489"/>
      <c r="D17" s="490"/>
      <c r="E17" s="491"/>
      <c r="F17" s="512" t="s">
        <v>126</v>
      </c>
      <c r="G17" s="492" t="s">
        <v>106</v>
      </c>
      <c r="H17" s="478" t="s">
        <v>107</v>
      </c>
      <c r="I17" s="489" t="s">
        <v>382</v>
      </c>
      <c r="J17" s="489"/>
      <c r="K17" s="489"/>
      <c r="L17" s="490"/>
      <c r="M17" s="491"/>
      <c r="N17" s="492" t="s">
        <v>126</v>
      </c>
      <c r="O17" s="492" t="s">
        <v>106</v>
      </c>
    </row>
    <row r="18" spans="1:15" x14ac:dyDescent="0.2">
      <c r="A18" s="513"/>
      <c r="B18" s="498"/>
      <c r="C18" s="498" t="s">
        <v>373</v>
      </c>
      <c r="D18" s="498" t="s">
        <v>10</v>
      </c>
      <c r="E18" s="496">
        <v>0</v>
      </c>
      <c r="F18" s="514" t="s">
        <v>195</v>
      </c>
      <c r="G18" s="498" t="s">
        <v>178</v>
      </c>
      <c r="I18" s="515">
        <v>7.0000000000000007E-2</v>
      </c>
      <c r="J18" s="516" t="s">
        <v>10</v>
      </c>
      <c r="K18" s="516" t="s">
        <v>383</v>
      </c>
      <c r="L18" s="516" t="s">
        <v>10</v>
      </c>
      <c r="M18" s="517">
        <v>0.1</v>
      </c>
      <c r="N18" s="518" t="s">
        <v>341</v>
      </c>
      <c r="O18" s="519" t="s">
        <v>178</v>
      </c>
    </row>
    <row r="19" spans="1:15" x14ac:dyDescent="0.2">
      <c r="A19" s="581">
        <v>0</v>
      </c>
      <c r="B19" s="579" t="s">
        <v>12</v>
      </c>
      <c r="C19" s="579" t="str">
        <f>C18</f>
        <v>K12</v>
      </c>
      <c r="D19" s="579" t="s">
        <v>10</v>
      </c>
      <c r="E19" s="585">
        <v>0.02</v>
      </c>
      <c r="F19" s="589" t="s">
        <v>405</v>
      </c>
      <c r="G19" s="579" t="s">
        <v>162</v>
      </c>
      <c r="I19" s="520">
        <v>0.1</v>
      </c>
      <c r="J19" s="521" t="s">
        <v>11</v>
      </c>
      <c r="K19" s="521" t="str">
        <f>+K18</f>
        <v>K14</v>
      </c>
      <c r="L19" s="521" t="s">
        <v>10</v>
      </c>
      <c r="M19" s="522">
        <v>0.12</v>
      </c>
      <c r="N19" s="500" t="s">
        <v>342</v>
      </c>
      <c r="O19" s="579" t="s">
        <v>162</v>
      </c>
    </row>
    <row r="20" spans="1:15" x14ac:dyDescent="0.2">
      <c r="A20" s="598"/>
      <c r="B20" s="598"/>
      <c r="C20" s="598"/>
      <c r="D20" s="598"/>
      <c r="E20" s="601"/>
      <c r="F20" s="612"/>
      <c r="G20" s="598"/>
      <c r="I20" s="523">
        <v>0.05</v>
      </c>
      <c r="J20" s="524" t="s">
        <v>10</v>
      </c>
      <c r="K20" s="524" t="str">
        <f t="shared" ref="K20:K29" si="1">+K19</f>
        <v>K14</v>
      </c>
      <c r="L20" s="524" t="s">
        <v>11</v>
      </c>
      <c r="M20" s="525">
        <v>7.0000000000000007E-2</v>
      </c>
      <c r="N20" s="526" t="s">
        <v>406</v>
      </c>
      <c r="O20" s="613"/>
    </row>
    <row r="21" spans="1:15" x14ac:dyDescent="0.2">
      <c r="A21" s="499">
        <v>0.02</v>
      </c>
      <c r="B21" s="498" t="s">
        <v>12</v>
      </c>
      <c r="C21" s="498" t="str">
        <f>C18</f>
        <v>K12</v>
      </c>
      <c r="D21" s="498" t="s">
        <v>10</v>
      </c>
      <c r="E21" s="496">
        <v>0.04</v>
      </c>
      <c r="F21" s="500" t="s">
        <v>197</v>
      </c>
      <c r="G21" s="498" t="s">
        <v>163</v>
      </c>
      <c r="I21" s="527">
        <v>0.12</v>
      </c>
      <c r="J21" s="528" t="s">
        <v>11</v>
      </c>
      <c r="K21" s="528" t="str">
        <f t="shared" si="1"/>
        <v>K14</v>
      </c>
      <c r="L21" s="528" t="s">
        <v>10</v>
      </c>
      <c r="M21" s="529">
        <v>0.14000000000000001</v>
      </c>
      <c r="N21" s="530" t="s">
        <v>215</v>
      </c>
      <c r="O21" s="579" t="s">
        <v>163</v>
      </c>
    </row>
    <row r="22" spans="1:15" ht="13.5" customHeight="1" x14ac:dyDescent="0.2">
      <c r="A22" s="499">
        <v>0.04</v>
      </c>
      <c r="B22" s="498" t="s">
        <v>12</v>
      </c>
      <c r="C22" s="498" t="str">
        <f>C18</f>
        <v>K12</v>
      </c>
      <c r="D22" s="498" t="s">
        <v>10</v>
      </c>
      <c r="E22" s="496">
        <v>0.05</v>
      </c>
      <c r="F22" s="500" t="s">
        <v>198</v>
      </c>
      <c r="G22" s="498" t="s">
        <v>164</v>
      </c>
      <c r="I22" s="531">
        <v>0.03</v>
      </c>
      <c r="J22" s="532" t="s">
        <v>10</v>
      </c>
      <c r="K22" s="532" t="str">
        <f t="shared" si="1"/>
        <v>K14</v>
      </c>
      <c r="L22" s="532" t="s">
        <v>12</v>
      </c>
      <c r="M22" s="533">
        <v>0.05</v>
      </c>
      <c r="N22" s="526" t="s">
        <v>216</v>
      </c>
      <c r="O22" s="580"/>
    </row>
    <row r="23" spans="1:15" ht="12.75" customHeight="1" x14ac:dyDescent="0.2">
      <c r="A23" s="499">
        <v>0.05</v>
      </c>
      <c r="B23" s="498" t="s">
        <v>12</v>
      </c>
      <c r="C23" s="498" t="str">
        <f>C18</f>
        <v>K12</v>
      </c>
      <c r="D23" s="498" t="s">
        <v>10</v>
      </c>
      <c r="E23" s="496">
        <v>0.06</v>
      </c>
      <c r="F23" s="500" t="s">
        <v>407</v>
      </c>
      <c r="G23" s="498" t="s">
        <v>165</v>
      </c>
      <c r="I23" s="534">
        <v>0.14000000000000001</v>
      </c>
      <c r="J23" s="535" t="s">
        <v>11</v>
      </c>
      <c r="K23" s="535" t="str">
        <f t="shared" si="1"/>
        <v>K14</v>
      </c>
      <c r="L23" s="535" t="s">
        <v>10</v>
      </c>
      <c r="M23" s="536">
        <v>0.15</v>
      </c>
      <c r="N23" s="530" t="s">
        <v>215</v>
      </c>
      <c r="O23" s="498" t="s">
        <v>164</v>
      </c>
    </row>
    <row r="24" spans="1:15" ht="12.75" customHeight="1" x14ac:dyDescent="0.2">
      <c r="A24" s="499">
        <v>0.06</v>
      </c>
      <c r="B24" s="498" t="s">
        <v>12</v>
      </c>
      <c r="C24" s="498" t="str">
        <f>C18</f>
        <v>K12</v>
      </c>
      <c r="D24" s="498" t="s">
        <v>10</v>
      </c>
      <c r="E24" s="496">
        <v>7.0000000000000007E-2</v>
      </c>
      <c r="F24" s="500" t="s">
        <v>201</v>
      </c>
      <c r="G24" s="498" t="s">
        <v>166</v>
      </c>
      <c r="I24" s="531">
        <v>0.02</v>
      </c>
      <c r="J24" s="532" t="s">
        <v>10</v>
      </c>
      <c r="K24" s="532" t="str">
        <f t="shared" si="1"/>
        <v>K14</v>
      </c>
      <c r="L24" s="532" t="s">
        <v>12</v>
      </c>
      <c r="M24" s="533">
        <v>0.03</v>
      </c>
      <c r="N24" s="526" t="s">
        <v>408</v>
      </c>
      <c r="O24" s="537"/>
    </row>
    <row r="25" spans="1:15" ht="12.75" customHeight="1" thickBot="1" x14ac:dyDescent="0.25">
      <c r="A25" s="538">
        <v>7.0000000000000007E-2</v>
      </c>
      <c r="B25" s="539" t="s">
        <v>12</v>
      </c>
      <c r="C25" s="539" t="str">
        <f>C18</f>
        <v>K12</v>
      </c>
      <c r="D25" s="539"/>
      <c r="E25" s="539"/>
      <c r="F25" s="540" t="s">
        <v>409</v>
      </c>
      <c r="G25" s="509" t="s">
        <v>177</v>
      </c>
      <c r="I25" s="534">
        <v>0.15</v>
      </c>
      <c r="J25" s="535" t="s">
        <v>11</v>
      </c>
      <c r="K25" s="535" t="str">
        <f>+K24</f>
        <v>K14</v>
      </c>
      <c r="L25" s="535" t="s">
        <v>10</v>
      </c>
      <c r="M25" s="536">
        <v>0.16</v>
      </c>
      <c r="N25" s="530" t="s">
        <v>410</v>
      </c>
      <c r="O25" s="579" t="s">
        <v>165</v>
      </c>
    </row>
    <row r="26" spans="1:15" ht="12.75" customHeight="1" x14ac:dyDescent="0.2">
      <c r="I26" s="531">
        <v>0.01</v>
      </c>
      <c r="J26" s="532" t="s">
        <v>10</v>
      </c>
      <c r="K26" s="532" t="str">
        <f t="shared" si="1"/>
        <v>K14</v>
      </c>
      <c r="L26" s="532" t="s">
        <v>12</v>
      </c>
      <c r="M26" s="533">
        <v>0.02</v>
      </c>
      <c r="N26" s="526" t="s">
        <v>218</v>
      </c>
      <c r="O26" s="580"/>
    </row>
    <row r="27" spans="1:15" ht="12.75" customHeight="1" x14ac:dyDescent="0.2">
      <c r="I27" s="534">
        <v>0.16</v>
      </c>
      <c r="J27" s="535" t="s">
        <v>11</v>
      </c>
      <c r="K27" s="535" t="str">
        <f t="shared" si="1"/>
        <v>K14</v>
      </c>
      <c r="L27" s="535" t="s">
        <v>10</v>
      </c>
      <c r="M27" s="536">
        <v>0.17</v>
      </c>
      <c r="N27" s="530" t="s">
        <v>411</v>
      </c>
      <c r="O27" s="579" t="s">
        <v>166</v>
      </c>
    </row>
    <row r="28" spans="1:15" ht="12.75" customHeight="1" x14ac:dyDescent="0.2">
      <c r="I28" s="531">
        <v>0</v>
      </c>
      <c r="J28" s="532" t="s">
        <v>10</v>
      </c>
      <c r="K28" s="532" t="str">
        <f t="shared" si="1"/>
        <v>K14</v>
      </c>
      <c r="L28" s="532" t="s">
        <v>12</v>
      </c>
      <c r="M28" s="533">
        <v>0.01</v>
      </c>
      <c r="N28" s="526" t="s">
        <v>218</v>
      </c>
      <c r="O28" s="580"/>
    </row>
    <row r="29" spans="1:15" ht="12.75" customHeight="1" x14ac:dyDescent="0.2">
      <c r="I29" s="605">
        <v>0.17</v>
      </c>
      <c r="J29" s="607" t="s">
        <v>11</v>
      </c>
      <c r="K29" s="607" t="str">
        <f t="shared" si="1"/>
        <v>K14</v>
      </c>
      <c r="L29" s="607"/>
      <c r="M29" s="609"/>
      <c r="N29" s="530" t="s">
        <v>412</v>
      </c>
      <c r="O29" s="579" t="s">
        <v>177</v>
      </c>
    </row>
    <row r="30" spans="1:15" ht="12.75" customHeight="1" thickBot="1" x14ac:dyDescent="0.25">
      <c r="I30" s="606"/>
      <c r="J30" s="608"/>
      <c r="K30" s="608"/>
      <c r="L30" s="608"/>
      <c r="M30" s="610"/>
      <c r="N30" s="541" t="s">
        <v>214</v>
      </c>
      <c r="O30" s="611"/>
    </row>
    <row r="31" spans="1:15" ht="13.5" customHeight="1" x14ac:dyDescent="0.2"/>
    <row r="32" spans="1:15" ht="12.6" customHeight="1" x14ac:dyDescent="0.2"/>
    <row r="33" spans="9:15" ht="18.75" thickBot="1" x14ac:dyDescent="0.3">
      <c r="I33" s="485" t="s">
        <v>384</v>
      </c>
      <c r="J33" s="487"/>
      <c r="K33" s="487"/>
      <c r="L33" s="486"/>
      <c r="M33" s="487"/>
      <c r="N33" s="487"/>
      <c r="O33" s="487"/>
    </row>
    <row r="34" spans="9:15" ht="13.5" customHeight="1" x14ac:dyDescent="0.2">
      <c r="I34" s="489" t="s">
        <v>385</v>
      </c>
      <c r="J34" s="489"/>
      <c r="K34" s="489"/>
      <c r="L34" s="490"/>
      <c r="M34" s="491"/>
      <c r="N34" s="492" t="s">
        <v>126</v>
      </c>
      <c r="O34" s="492" t="s">
        <v>106</v>
      </c>
    </row>
    <row r="35" spans="9:15" ht="13.5" customHeight="1" x14ac:dyDescent="0.2">
      <c r="I35" s="515"/>
      <c r="J35" s="516"/>
      <c r="K35" s="516" t="s">
        <v>386</v>
      </c>
      <c r="L35" s="516" t="s">
        <v>10</v>
      </c>
      <c r="M35" s="542">
        <v>1000</v>
      </c>
      <c r="N35" s="518" t="s">
        <v>413</v>
      </c>
      <c r="O35" s="519" t="s">
        <v>178</v>
      </c>
    </row>
    <row r="36" spans="9:15" ht="13.5" customHeight="1" x14ac:dyDescent="0.2">
      <c r="I36" s="543">
        <v>1000</v>
      </c>
      <c r="J36" s="495" t="s">
        <v>12</v>
      </c>
      <c r="K36" s="495" t="str">
        <f>+K35</f>
        <v>K15</v>
      </c>
      <c r="L36" s="495" t="s">
        <v>10</v>
      </c>
      <c r="M36" s="542">
        <v>2000</v>
      </c>
      <c r="N36" s="518" t="s">
        <v>414</v>
      </c>
      <c r="O36" s="498" t="s">
        <v>162</v>
      </c>
    </row>
    <row r="37" spans="9:15" ht="13.5" customHeight="1" x14ac:dyDescent="0.2">
      <c r="I37" s="599">
        <v>2000</v>
      </c>
      <c r="J37" s="583" t="str">
        <f>+J36</f>
        <v>&lt;</v>
      </c>
      <c r="K37" s="583" t="str">
        <f>+K36</f>
        <v>K15</v>
      </c>
      <c r="L37" s="583" t="s">
        <v>10</v>
      </c>
      <c r="M37" s="600">
        <v>4000</v>
      </c>
      <c r="N37" s="589" t="s">
        <v>415</v>
      </c>
      <c r="O37" s="579" t="s">
        <v>163</v>
      </c>
    </row>
    <row r="38" spans="9:15" ht="13.5" customHeight="1" x14ac:dyDescent="0.2">
      <c r="I38" s="603"/>
      <c r="J38" s="584"/>
      <c r="K38" s="584"/>
      <c r="L38" s="584"/>
      <c r="M38" s="604"/>
      <c r="N38" s="590"/>
      <c r="O38" s="580"/>
    </row>
    <row r="39" spans="9:15" ht="12.75" customHeight="1" x14ac:dyDescent="0.2">
      <c r="I39" s="599">
        <v>4000</v>
      </c>
      <c r="J39" s="583" t="s">
        <v>12</v>
      </c>
      <c r="K39" s="583" t="str">
        <f>+K37</f>
        <v>K15</v>
      </c>
      <c r="L39" s="583" t="s">
        <v>10</v>
      </c>
      <c r="M39" s="600">
        <v>6000</v>
      </c>
      <c r="N39" s="589" t="s">
        <v>416</v>
      </c>
      <c r="O39" s="579" t="s">
        <v>164</v>
      </c>
    </row>
    <row r="40" spans="9:15" ht="12.6" customHeight="1" x14ac:dyDescent="0.2">
      <c r="I40" s="603"/>
      <c r="J40" s="584"/>
      <c r="K40" s="584"/>
      <c r="L40" s="584"/>
      <c r="M40" s="604"/>
      <c r="N40" s="590"/>
      <c r="O40" s="580"/>
    </row>
    <row r="41" spans="9:15" x14ac:dyDescent="0.2">
      <c r="I41" s="543">
        <v>6000</v>
      </c>
      <c r="J41" s="516" t="str">
        <f>+J39</f>
        <v>&lt;</v>
      </c>
      <c r="K41" s="516" t="str">
        <f>+K39</f>
        <v>K15</v>
      </c>
      <c r="L41" s="516" t="s">
        <v>10</v>
      </c>
      <c r="M41" s="542">
        <v>8000</v>
      </c>
      <c r="N41" s="526" t="s">
        <v>417</v>
      </c>
      <c r="O41" s="503" t="s">
        <v>165</v>
      </c>
    </row>
    <row r="42" spans="9:15" ht="12.6" customHeight="1" x14ac:dyDescent="0.2">
      <c r="I42" s="599">
        <v>8000</v>
      </c>
      <c r="J42" s="579" t="str">
        <f>+J41</f>
        <v>&lt;</v>
      </c>
      <c r="K42" s="579" t="str">
        <f>+K41</f>
        <v>K15</v>
      </c>
      <c r="L42" s="579" t="s">
        <v>10</v>
      </c>
      <c r="M42" s="600">
        <v>10000</v>
      </c>
      <c r="N42" s="589" t="s">
        <v>418</v>
      </c>
      <c r="O42" s="579" t="s">
        <v>166</v>
      </c>
    </row>
    <row r="43" spans="9:15" ht="12.6" customHeight="1" x14ac:dyDescent="0.2">
      <c r="I43" s="598"/>
      <c r="J43" s="598"/>
      <c r="K43" s="598"/>
      <c r="L43" s="598"/>
      <c r="M43" s="601"/>
      <c r="N43" s="602"/>
      <c r="O43" s="598"/>
    </row>
    <row r="44" spans="9:15" ht="13.5" customHeight="1" thickBot="1" x14ac:dyDescent="0.25">
      <c r="I44" s="544">
        <v>10000</v>
      </c>
      <c r="J44" s="509" t="str">
        <f>+J42</f>
        <v>&lt;</v>
      </c>
      <c r="K44" s="509" t="str">
        <f>+K42</f>
        <v>K15</v>
      </c>
      <c r="L44" s="509"/>
      <c r="M44" s="545"/>
      <c r="N44" s="511" t="s">
        <v>419</v>
      </c>
      <c r="O44" s="509" t="s">
        <v>177</v>
      </c>
    </row>
    <row r="45" spans="9:15" ht="12.75" customHeight="1" x14ac:dyDescent="0.2"/>
    <row r="46" spans="9:15" ht="13.5" customHeight="1" x14ac:dyDescent="0.2"/>
    <row r="47" spans="9:15" ht="12.75" customHeight="1" x14ac:dyDescent="0.2"/>
    <row r="49" spans="11:14" ht="12.75" customHeight="1" x14ac:dyDescent="0.2">
      <c r="N49" s="479"/>
    </row>
    <row r="50" spans="11:14" x14ac:dyDescent="0.2">
      <c r="N50" s="479"/>
    </row>
    <row r="51" spans="11:14" ht="12.75" customHeight="1" x14ac:dyDescent="0.2"/>
    <row r="53" spans="11:14" ht="12.75" customHeight="1" x14ac:dyDescent="0.2"/>
    <row r="56" spans="11:14" x14ac:dyDescent="0.2">
      <c r="N56" s="479"/>
    </row>
    <row r="57" spans="11:14" x14ac:dyDescent="0.2">
      <c r="N57" s="479"/>
    </row>
    <row r="58" spans="11:14" x14ac:dyDescent="0.2">
      <c r="K58" s="479"/>
      <c r="L58" s="478"/>
    </row>
  </sheetData>
  <mergeCells count="46">
    <mergeCell ref="A1:E1"/>
    <mergeCell ref="I7:I8"/>
    <mergeCell ref="J7:J8"/>
    <mergeCell ref="K7:K8"/>
    <mergeCell ref="L7:L8"/>
    <mergeCell ref="N7:N8"/>
    <mergeCell ref="O7:O8"/>
    <mergeCell ref="A19:A20"/>
    <mergeCell ref="B19:B20"/>
    <mergeCell ref="C19:C20"/>
    <mergeCell ref="D19:D20"/>
    <mergeCell ref="E19:E20"/>
    <mergeCell ref="F19:F20"/>
    <mergeCell ref="G19:G20"/>
    <mergeCell ref="O19:O20"/>
    <mergeCell ref="M7:M8"/>
    <mergeCell ref="O21:O22"/>
    <mergeCell ref="O25:O26"/>
    <mergeCell ref="O27:O28"/>
    <mergeCell ref="I29:I30"/>
    <mergeCell ref="J29:J30"/>
    <mergeCell ref="K29:K30"/>
    <mergeCell ref="L29:L30"/>
    <mergeCell ref="M29:M30"/>
    <mergeCell ref="O29:O30"/>
    <mergeCell ref="O37:O38"/>
    <mergeCell ref="I39:I40"/>
    <mergeCell ref="J39:J40"/>
    <mergeCell ref="K39:K40"/>
    <mergeCell ref="L39:L40"/>
    <mergeCell ref="M39:M40"/>
    <mergeCell ref="N39:N40"/>
    <mergeCell ref="O39:O40"/>
    <mergeCell ref="I37:I38"/>
    <mergeCell ref="J37:J38"/>
    <mergeCell ref="K37:K38"/>
    <mergeCell ref="L37:L38"/>
    <mergeCell ref="M37:M38"/>
    <mergeCell ref="N37:N38"/>
    <mergeCell ref="O42:O43"/>
    <mergeCell ref="I42:I43"/>
    <mergeCell ref="J42:J43"/>
    <mergeCell ref="K42:K43"/>
    <mergeCell ref="L42:L43"/>
    <mergeCell ref="M42:M43"/>
    <mergeCell ref="N42:N43"/>
  </mergeCells>
  <printOptions horizontalCentered="1" verticalCentered="1"/>
  <pageMargins left="0.23622047244094491" right="0.23622047244094491" top="0.39370078740157483" bottom="0.39370078740157483" header="0.51181102362204722" footer="0.51181102362204722"/>
  <pageSetup paperSize="9" scale="67"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10</vt:i4>
      </vt:variant>
    </vt:vector>
  </HeadingPairs>
  <TitlesOfParts>
    <vt:vector size="19" baseType="lpstr">
      <vt:lpstr>Einführung  </vt:lpstr>
      <vt:lpstr>Basisdaten</vt:lpstr>
      <vt:lpstr>Kommentare</vt:lpstr>
      <vt:lpstr>Notentafeln IDHEAP </vt:lpstr>
      <vt:lpstr>Kennzahlentabelle IDHEAP</vt:lpstr>
      <vt:lpstr>Kennzahlenberechnung IDHEAP</vt:lpstr>
      <vt:lpstr>Notentafeln HRM2</vt:lpstr>
      <vt:lpstr>Kennzahlentabelle HRM2</vt:lpstr>
      <vt:lpstr>Kennzahlenberechnung HRM2</vt:lpstr>
      <vt:lpstr>'Einführung  '!Zone_d_impression</vt:lpstr>
      <vt:lpstr>'Eingabe+Kontrolle'!Zone_d_impression</vt:lpstr>
      <vt:lpstr>FkF!Zone_d_impression</vt:lpstr>
      <vt:lpstr>'Kennzahlenberechnung HRM2'!Zone_d_impression</vt:lpstr>
      <vt:lpstr>'Kennzahlenberechnung IDHEAP'!Zone_d_impression</vt:lpstr>
      <vt:lpstr>'Kennzahlentabelle HRM2'!Zone_d_impression</vt:lpstr>
      <vt:lpstr>'Kennzahlentabelle IDHEAP'!Zone_d_impression</vt:lpstr>
      <vt:lpstr>Kommentare!Zone_d_impression</vt:lpstr>
      <vt:lpstr>'Notentafeln HRM2'!Zone_d_impression</vt:lpstr>
      <vt:lpstr>'Notentafeln IDHEAP '!Zone_d_impression</vt:lpstr>
    </vt:vector>
  </TitlesOfParts>
  <Company>IDHEAP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Service Informatique</dc:creator>
  <cp:lastModifiedBy>Evelyn Munier</cp:lastModifiedBy>
  <cp:lastPrinted>2018-04-09T15:25:50Z</cp:lastPrinted>
  <dcterms:created xsi:type="dcterms:W3CDTF">2000-06-26T09:18:15Z</dcterms:created>
  <dcterms:modified xsi:type="dcterms:W3CDTF">2020-10-01T13:13:38Z</dcterms:modified>
</cp:coreProperties>
</file>