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RECHERCHE\COMPARATIF recherche\FICHIERS DE BASE\Fichiers à envoyer\Fichiers_à_envoyer_MODELE\Modèle_2018\"/>
    </mc:Choice>
  </mc:AlternateContent>
  <bookViews>
    <workbookView xWindow="0" yWindow="0" windowWidth="25200" windowHeight="11385" tabRatio="812"/>
  </bookViews>
  <sheets>
    <sheet name="Introduction" sheetId="1" r:id="rId1"/>
    <sheet name="Données de base" sheetId="17" r:id="rId2"/>
    <sheet name="Saisie+vérification" sheetId="16" state="veryHidden" r:id="rId3"/>
    <sheet name="FkF (MCH2)" sheetId="18" state="veryHidden" r:id="rId4"/>
    <sheet name="Commentaires" sheetId="27" r:id="rId5"/>
    <sheet name="Tables de notation IDHEAP" sheetId="3" r:id="rId6"/>
    <sheet name="Tableau des indicateurs IDHEAP" sheetId="4" r:id="rId7"/>
    <sheet name="Calcul des indicateurs IDHEAP" sheetId="6" r:id="rId8"/>
    <sheet name="Tables de notation MCH2" sheetId="31" r:id="rId9"/>
    <sheet name="Tableau des indicateurs MCH2" sheetId="30" r:id="rId10"/>
    <sheet name="Calcul des indicateurs MCH2" sheetId="29" r:id="rId11"/>
    <sheet name="Module1" sheetId="14" state="veryHidden" r:id="rId12"/>
  </sheets>
  <definedNames>
    <definedName name="_xlnm.Print_Area" localSheetId="7">'Calcul des indicateurs IDHEAP'!$A$1:$K$33</definedName>
    <definedName name="_xlnm.Print_Area" localSheetId="10">'Calcul des indicateurs MCH2'!$A$1:$K$26</definedName>
    <definedName name="_xlnm.Print_Area" localSheetId="4">Commentaires!$A$1:$B$10</definedName>
    <definedName name="_xlnm.Print_Area" localSheetId="3">'FkF (MCH2)'!$A$1:$Q$53</definedName>
    <definedName name="_xlnm.Print_Area" localSheetId="0">Introduction!$A$1:$B$12</definedName>
    <definedName name="_xlnm.Print_Area" localSheetId="2">'Saisie+vérification'!$A$1:$I$100</definedName>
    <definedName name="_xlnm.Print_Area" localSheetId="6">'Tableau des indicateurs IDHEAP'!$A$1:$G$81</definedName>
    <definedName name="_xlnm.Print_Area" localSheetId="9">'Tableau des indicateurs MCH2'!$A$1:$G$81</definedName>
    <definedName name="_xlnm.Print_Area" localSheetId="5">'Tables de notation IDHEAP'!$A$1:$O$57</definedName>
    <definedName name="_xlnm.Print_Area" localSheetId="8">'Tables de notation MCH2'!$A$1:$O$53</definedName>
  </definedNames>
  <calcPr calcId="152511"/>
</workbook>
</file>

<file path=xl/calcChain.xml><?xml version="1.0" encoding="utf-8"?>
<calcChain xmlns="http://schemas.openxmlformats.org/spreadsheetml/2006/main">
  <c r="B41" i="6" l="1"/>
  <c r="D33" i="6"/>
  <c r="C33" i="6"/>
  <c r="C5" i="6" l="1"/>
  <c r="C41" i="6"/>
  <c r="C14" i="29"/>
  <c r="C18" i="29"/>
  <c r="B26" i="29"/>
  <c r="C10" i="29"/>
  <c r="B6" i="29"/>
  <c r="B10" i="29"/>
  <c r="K63" i="3" l="1"/>
  <c r="K64" i="3" s="1"/>
  <c r="K65" i="3" s="1"/>
  <c r="K66" i="3" s="1"/>
  <c r="K67" i="3" s="1"/>
  <c r="C63" i="3"/>
  <c r="C64" i="3" s="1"/>
  <c r="C65" i="3" s="1"/>
  <c r="C66" i="3" s="1"/>
  <c r="D41" i="6"/>
  <c r="G41" i="6" s="1"/>
  <c r="B37" i="6"/>
  <c r="C37" i="6"/>
  <c r="D37" i="6" l="1"/>
  <c r="G37" i="6" s="1"/>
  <c r="H41" i="6"/>
  <c r="K41" i="6" s="1"/>
  <c r="D20" i="4" s="1"/>
  <c r="C20" i="4"/>
  <c r="J53" i="3"/>
  <c r="J54" i="3" s="1"/>
  <c r="J55" i="3" s="1"/>
  <c r="J56" i="3" s="1"/>
  <c r="L52" i="3"/>
  <c r="L53" i="3" s="1"/>
  <c r="L54" i="3" s="1"/>
  <c r="L55" i="3" s="1"/>
  <c r="L56" i="3" s="1"/>
  <c r="K52" i="3"/>
  <c r="K53" i="3" s="1"/>
  <c r="K54" i="3" s="1"/>
  <c r="K55" i="3" s="1"/>
  <c r="K56" i="3" s="1"/>
  <c r="C52" i="3"/>
  <c r="C53" i="3" s="1"/>
  <c r="C54" i="3" s="1"/>
  <c r="C55" i="3" s="1"/>
  <c r="C56" i="3" s="1"/>
  <c r="J41" i="3"/>
  <c r="J43" i="3" s="1"/>
  <c r="J44" i="3" s="1"/>
  <c r="J45" i="3" s="1"/>
  <c r="J46" i="3" s="1"/>
  <c r="K40" i="3"/>
  <c r="J40" i="3"/>
  <c r="K39" i="3"/>
  <c r="K41" i="3" s="1"/>
  <c r="K43" i="3" s="1"/>
  <c r="K44" i="3" s="1"/>
  <c r="K45" i="3" s="1"/>
  <c r="K46" i="3" s="1"/>
  <c r="L11" i="3"/>
  <c r="K7" i="3"/>
  <c r="K8" i="3" s="1"/>
  <c r="K9" i="3" s="1"/>
  <c r="K10" i="3" s="1"/>
  <c r="K11" i="3" s="1"/>
  <c r="B8" i="31"/>
  <c r="B9" i="31" s="1"/>
  <c r="B10" i="31" s="1"/>
  <c r="B11" i="31" s="1"/>
  <c r="D7" i="31"/>
  <c r="D8" i="31" s="1"/>
  <c r="D9" i="31" s="1"/>
  <c r="D10" i="31" s="1"/>
  <c r="D11" i="31" s="1"/>
  <c r="C7" i="31"/>
  <c r="C8" i="31" s="1"/>
  <c r="C9" i="31" s="1"/>
  <c r="C10" i="31" s="1"/>
  <c r="C11" i="31" s="1"/>
  <c r="C12" i="31" s="1"/>
  <c r="J41" i="31"/>
  <c r="J42" i="31" s="1"/>
  <c r="J44" i="31" s="1"/>
  <c r="J37" i="31"/>
  <c r="K36" i="31"/>
  <c r="K37" i="31" s="1"/>
  <c r="K39" i="31" s="1"/>
  <c r="K41" i="31" s="1"/>
  <c r="K42" i="31" s="1"/>
  <c r="K44" i="31" s="1"/>
  <c r="C19" i="31"/>
  <c r="C21" i="31" s="1"/>
  <c r="C22" i="31" s="1"/>
  <c r="C23" i="31" s="1"/>
  <c r="C24" i="31" s="1"/>
  <c r="C25" i="31" s="1"/>
  <c r="K7" i="31"/>
  <c r="K9" i="31" s="1"/>
  <c r="K10" i="31" s="1"/>
  <c r="K11" i="31" s="1"/>
  <c r="K12" i="31" s="1"/>
  <c r="K13" i="31" s="1"/>
  <c r="K19" i="31"/>
  <c r="K20" i="31" s="1"/>
  <c r="K21" i="31" s="1"/>
  <c r="K22" i="31" s="1"/>
  <c r="K23" i="31" s="1"/>
  <c r="K24" i="31" s="1"/>
  <c r="K25" i="31" s="1"/>
  <c r="K26" i="31" s="1"/>
  <c r="K27" i="31" s="1"/>
  <c r="K28" i="31" s="1"/>
  <c r="K29" i="31" s="1"/>
  <c r="K125" i="18"/>
  <c r="P125" i="18" s="1"/>
  <c r="J125" i="18"/>
  <c r="O125" i="18" s="1"/>
  <c r="C5" i="30"/>
  <c r="C4" i="30"/>
  <c r="C26" i="29"/>
  <c r="D26" i="29" s="1"/>
  <c r="H26" i="29" s="1"/>
  <c r="C13" i="30" s="1"/>
  <c r="B18" i="29"/>
  <c r="B14" i="29"/>
  <c r="D1" i="29"/>
  <c r="C1" i="29"/>
  <c r="C12" i="17"/>
  <c r="G9" i="18" s="1"/>
  <c r="G25" i="16"/>
  <c r="G56" i="16"/>
  <c r="Q111" i="18"/>
  <c r="Q104" i="18"/>
  <c r="Q105" i="18"/>
  <c r="Q106" i="18"/>
  <c r="Q107" i="18"/>
  <c r="Q108" i="18"/>
  <c r="Q109" i="18"/>
  <c r="K111" i="18"/>
  <c r="P111" i="18" s="1"/>
  <c r="J111" i="18"/>
  <c r="O111" i="18" s="1"/>
  <c r="K104" i="18"/>
  <c r="P104" i="18"/>
  <c r="K105" i="18"/>
  <c r="P105" i="18" s="1"/>
  <c r="K106" i="18"/>
  <c r="P106" i="18" s="1"/>
  <c r="K107" i="18"/>
  <c r="P107" i="18" s="1"/>
  <c r="K108" i="18"/>
  <c r="P108" i="18"/>
  <c r="K109" i="18"/>
  <c r="P109" i="18" s="1"/>
  <c r="J104" i="18"/>
  <c r="O104" i="18" s="1"/>
  <c r="J105" i="18"/>
  <c r="O105" i="18" s="1"/>
  <c r="J106" i="18"/>
  <c r="O106" i="18" s="1"/>
  <c r="J107" i="18"/>
  <c r="O107" i="18" s="1"/>
  <c r="J108" i="18"/>
  <c r="O108" i="18" s="1"/>
  <c r="J109" i="18"/>
  <c r="O109" i="18"/>
  <c r="Q90" i="18"/>
  <c r="Q91" i="18"/>
  <c r="Q92" i="18"/>
  <c r="Q93" i="18"/>
  <c r="Q94" i="18"/>
  <c r="Q96" i="18"/>
  <c r="K90" i="18"/>
  <c r="P90" i="18" s="1"/>
  <c r="K91" i="18"/>
  <c r="P91" i="18" s="1"/>
  <c r="K92" i="18"/>
  <c r="P92" i="18" s="1"/>
  <c r="K93" i="18"/>
  <c r="P93" i="18" s="1"/>
  <c r="K94" i="18"/>
  <c r="P94" i="18" s="1"/>
  <c r="K95" i="18"/>
  <c r="P95" i="18" s="1"/>
  <c r="K96" i="18"/>
  <c r="P96" i="18" s="1"/>
  <c r="J90" i="18"/>
  <c r="O90" i="18" s="1"/>
  <c r="J91" i="18"/>
  <c r="O91" i="18" s="1"/>
  <c r="J92" i="18"/>
  <c r="O92" i="18"/>
  <c r="J93" i="18"/>
  <c r="O93" i="18" s="1"/>
  <c r="J94" i="18"/>
  <c r="O94" i="18" s="1"/>
  <c r="J95" i="18"/>
  <c r="O95" i="18" s="1"/>
  <c r="J96" i="18"/>
  <c r="O96" i="18"/>
  <c r="O81" i="18"/>
  <c r="K69" i="18"/>
  <c r="P69" i="18" s="1"/>
  <c r="J67" i="18"/>
  <c r="J68" i="18"/>
  <c r="J69" i="18"/>
  <c r="O69" i="18" s="1"/>
  <c r="P65" i="18"/>
  <c r="O65" i="18"/>
  <c r="K49" i="18"/>
  <c r="P49" i="18" s="1"/>
  <c r="K20" i="18"/>
  <c r="K12" i="18"/>
  <c r="P12" i="18" s="1"/>
  <c r="K11" i="18"/>
  <c r="P11" i="18"/>
  <c r="J47" i="18"/>
  <c r="O47" i="18" s="1"/>
  <c r="J48" i="18"/>
  <c r="O48" i="18" s="1"/>
  <c r="J49" i="18"/>
  <c r="O49" i="18" s="1"/>
  <c r="J50" i="18"/>
  <c r="J34" i="18"/>
  <c r="O34" i="18" s="1"/>
  <c r="J35" i="18"/>
  <c r="J36" i="18"/>
  <c r="J37" i="18"/>
  <c r="O37" i="18" s="1"/>
  <c r="J19" i="18"/>
  <c r="O19" i="18" s="1"/>
  <c r="K19" i="18"/>
  <c r="P19" i="18"/>
  <c r="J14" i="18"/>
  <c r="O14" i="18" s="1"/>
  <c r="F104" i="18"/>
  <c r="F105" i="18"/>
  <c r="F106" i="18"/>
  <c r="F107" i="18"/>
  <c r="F108" i="18"/>
  <c r="F109" i="18"/>
  <c r="F110" i="18"/>
  <c r="F111" i="18"/>
  <c r="F112" i="18"/>
  <c r="F90" i="18"/>
  <c r="F91" i="18"/>
  <c r="F92" i="18"/>
  <c r="F93" i="18"/>
  <c r="F94" i="18"/>
  <c r="F95" i="18"/>
  <c r="F96" i="18"/>
  <c r="F97" i="18"/>
  <c r="F98" i="18"/>
  <c r="F99" i="18"/>
  <c r="F100" i="18"/>
  <c r="F101" i="18"/>
  <c r="F81" i="18"/>
  <c r="F78" i="18"/>
  <c r="F79" i="18"/>
  <c r="F73" i="18"/>
  <c r="F74" i="18"/>
  <c r="F75" i="18"/>
  <c r="F76" i="18"/>
  <c r="F77" i="18"/>
  <c r="F65" i="18"/>
  <c r="F66" i="18"/>
  <c r="F67" i="18"/>
  <c r="F68" i="18"/>
  <c r="F69" i="18"/>
  <c r="F25" i="18"/>
  <c r="F26" i="18"/>
  <c r="F21" i="18"/>
  <c r="F22" i="18"/>
  <c r="F16" i="18"/>
  <c r="F17" i="18"/>
  <c r="F13" i="18"/>
  <c r="F14" i="18"/>
  <c r="F30" i="18"/>
  <c r="F34" i="18"/>
  <c r="F35" i="18"/>
  <c r="F36" i="18"/>
  <c r="F37" i="18"/>
  <c r="F47" i="18"/>
  <c r="F48" i="18"/>
  <c r="F49" i="18"/>
  <c r="F50" i="18"/>
  <c r="B21" i="6"/>
  <c r="C21" i="6"/>
  <c r="E25" i="6"/>
  <c r="E13" i="6"/>
  <c r="B9" i="6"/>
  <c r="B5" i="6"/>
  <c r="H46" i="16"/>
  <c r="H45" i="16"/>
  <c r="H41" i="16"/>
  <c r="H42" i="16"/>
  <c r="H33" i="16"/>
  <c r="H27" i="16"/>
  <c r="H23" i="16"/>
  <c r="H24" i="16"/>
  <c r="H25" i="16"/>
  <c r="G97" i="16"/>
  <c r="H97" i="16"/>
  <c r="I97" i="16"/>
  <c r="G86" i="16"/>
  <c r="H86" i="16"/>
  <c r="I86" i="16"/>
  <c r="G76" i="16"/>
  <c r="G44" i="16"/>
  <c r="G45" i="16"/>
  <c r="G46" i="16"/>
  <c r="G47" i="16"/>
  <c r="G41" i="16"/>
  <c r="G42" i="16"/>
  <c r="G33" i="16"/>
  <c r="E99" i="16"/>
  <c r="D99" i="16"/>
  <c r="E99" i="17"/>
  <c r="D99" i="17"/>
  <c r="C99" i="16"/>
  <c r="G99" i="16" s="1"/>
  <c r="C99" i="17"/>
  <c r="D10" i="29"/>
  <c r="G10" i="29" s="1"/>
  <c r="C9" i="30" s="1"/>
  <c r="E88" i="16"/>
  <c r="D88" i="16"/>
  <c r="E88" i="17"/>
  <c r="D88" i="17"/>
  <c r="C88" i="16"/>
  <c r="C88" i="17"/>
  <c r="C6" i="29" s="1"/>
  <c r="D6" i="29" s="1"/>
  <c r="G6" i="29" s="1"/>
  <c r="H108" i="16"/>
  <c r="H109" i="16"/>
  <c r="H110" i="16"/>
  <c r="H111" i="16"/>
  <c r="H107" i="16"/>
  <c r="H105" i="16"/>
  <c r="G108" i="16"/>
  <c r="G109" i="16"/>
  <c r="G110" i="16"/>
  <c r="G111" i="16"/>
  <c r="G107" i="16"/>
  <c r="H103" i="16"/>
  <c r="H102" i="16"/>
  <c r="G105" i="16"/>
  <c r="G103" i="16"/>
  <c r="G102" i="16"/>
  <c r="I91" i="16"/>
  <c r="I92" i="16"/>
  <c r="I93" i="16"/>
  <c r="I94" i="16"/>
  <c r="I95" i="16"/>
  <c r="I96" i="16"/>
  <c r="I98" i="16"/>
  <c r="H91" i="16"/>
  <c r="H92" i="16"/>
  <c r="H93" i="16"/>
  <c r="H94" i="16"/>
  <c r="H95" i="16"/>
  <c r="H96" i="16"/>
  <c r="H98" i="16"/>
  <c r="I90" i="16"/>
  <c r="H90" i="16"/>
  <c r="G91" i="16"/>
  <c r="G92" i="16"/>
  <c r="G93" i="16"/>
  <c r="G94" i="16"/>
  <c r="G95" i="16"/>
  <c r="G96" i="16"/>
  <c r="G98" i="16"/>
  <c r="G90" i="16"/>
  <c r="I81" i="16"/>
  <c r="I82" i="16"/>
  <c r="I83" i="16"/>
  <c r="I84" i="16"/>
  <c r="I85" i="16"/>
  <c r="I87" i="16"/>
  <c r="H81" i="16"/>
  <c r="H82" i="16"/>
  <c r="H83" i="16"/>
  <c r="H84" i="16"/>
  <c r="H85" i="16"/>
  <c r="H87" i="16"/>
  <c r="I80" i="16"/>
  <c r="H80" i="16"/>
  <c r="G81" i="16"/>
  <c r="G82" i="16"/>
  <c r="G83" i="16"/>
  <c r="G84" i="16"/>
  <c r="G85" i="16"/>
  <c r="G87" i="16"/>
  <c r="G80" i="16"/>
  <c r="H49" i="16"/>
  <c r="H37" i="16"/>
  <c r="H38" i="16"/>
  <c r="H39" i="16"/>
  <c r="H40" i="16"/>
  <c r="H36" i="16"/>
  <c r="H34" i="16"/>
  <c r="H26" i="16"/>
  <c r="H22" i="16"/>
  <c r="G52" i="16"/>
  <c r="G53" i="16"/>
  <c r="G54" i="16"/>
  <c r="G55" i="16"/>
  <c r="G57" i="16"/>
  <c r="G58" i="16"/>
  <c r="G59" i="16"/>
  <c r="G60" i="16"/>
  <c r="G61" i="16"/>
  <c r="G62" i="16"/>
  <c r="G63" i="16"/>
  <c r="G64" i="16"/>
  <c r="G65" i="16"/>
  <c r="G66" i="16"/>
  <c r="G67" i="16"/>
  <c r="G68" i="16"/>
  <c r="G69" i="16"/>
  <c r="G70" i="16"/>
  <c r="G71" i="16"/>
  <c r="G72" i="16"/>
  <c r="G73" i="16"/>
  <c r="G74" i="16"/>
  <c r="G75" i="16"/>
  <c r="G77" i="16"/>
  <c r="G51" i="16"/>
  <c r="G24" i="16"/>
  <c r="G26" i="16"/>
  <c r="G27" i="16"/>
  <c r="G28" i="16"/>
  <c r="G29" i="16"/>
  <c r="G30" i="16"/>
  <c r="G31" i="16"/>
  <c r="G32" i="16"/>
  <c r="G34" i="16"/>
  <c r="G35" i="16"/>
  <c r="G36" i="16"/>
  <c r="G37" i="16"/>
  <c r="G38" i="16"/>
  <c r="G39" i="16"/>
  <c r="G40" i="16"/>
  <c r="G43" i="16"/>
  <c r="G48" i="16"/>
  <c r="G49" i="16"/>
  <c r="G23" i="16"/>
  <c r="G22" i="16"/>
  <c r="G18" i="16"/>
  <c r="G17" i="16"/>
  <c r="B3" i="27"/>
  <c r="B4" i="27"/>
  <c r="H13" i="16"/>
  <c r="G13" i="16"/>
  <c r="C8" i="16"/>
  <c r="C7" i="16"/>
  <c r="C17" i="6"/>
  <c r="B17" i="6"/>
  <c r="D17" i="6" s="1"/>
  <c r="G17" i="6" s="1"/>
  <c r="J80" i="18"/>
  <c r="O80" i="18"/>
  <c r="J45" i="18"/>
  <c r="O45" i="18" s="1"/>
  <c r="J39" i="18"/>
  <c r="O39" i="18" s="1"/>
  <c r="J38" i="18"/>
  <c r="O38" i="18" s="1"/>
  <c r="J33" i="18"/>
  <c r="O33" i="18"/>
  <c r="J32" i="18"/>
  <c r="O32" i="18" s="1"/>
  <c r="J31" i="18"/>
  <c r="O31" i="18" s="1"/>
  <c r="J29" i="18"/>
  <c r="O29" i="18" s="1"/>
  <c r="J20" i="18"/>
  <c r="O20" i="18"/>
  <c r="J11" i="18"/>
  <c r="O11" i="18" s="1"/>
  <c r="J12" i="18"/>
  <c r="O12" i="18" s="1"/>
  <c r="F43" i="18"/>
  <c r="F44" i="18"/>
  <c r="F45" i="18"/>
  <c r="F46" i="18"/>
  <c r="F51" i="18"/>
  <c r="F52" i="18"/>
  <c r="F53" i="18"/>
  <c r="F54" i="18"/>
  <c r="F55" i="18"/>
  <c r="F56" i="18"/>
  <c r="F57" i="18"/>
  <c r="F58" i="18"/>
  <c r="F59" i="18"/>
  <c r="F60" i="18"/>
  <c r="F61" i="18"/>
  <c r="K131" i="18"/>
  <c r="J131" i="18"/>
  <c r="F131" i="18"/>
  <c r="K130" i="18"/>
  <c r="P130" i="18" s="1"/>
  <c r="J130" i="18"/>
  <c r="O130" i="18" s="1"/>
  <c r="F130" i="18"/>
  <c r="K129" i="18"/>
  <c r="P129" i="18" s="1"/>
  <c r="J129" i="18"/>
  <c r="O129" i="18" s="1"/>
  <c r="F129" i="18"/>
  <c r="K128" i="18"/>
  <c r="P128" i="18" s="1"/>
  <c r="J128" i="18"/>
  <c r="O128" i="18"/>
  <c r="F128" i="18"/>
  <c r="K127" i="18"/>
  <c r="P127" i="18" s="1"/>
  <c r="J127" i="18"/>
  <c r="O127" i="18" s="1"/>
  <c r="F127" i="18"/>
  <c r="K126" i="18"/>
  <c r="P126" i="18" s="1"/>
  <c r="J126" i="18"/>
  <c r="O126" i="18" s="1"/>
  <c r="F126" i="18"/>
  <c r="F125" i="18"/>
  <c r="K124" i="18"/>
  <c r="P124" i="18" s="1"/>
  <c r="J124" i="18"/>
  <c r="O124" i="18" s="1"/>
  <c r="F124" i="18"/>
  <c r="K122" i="18"/>
  <c r="J122" i="18"/>
  <c r="F122" i="18"/>
  <c r="F121" i="18"/>
  <c r="F120" i="18"/>
  <c r="K119" i="18"/>
  <c r="P119" i="18" s="1"/>
  <c r="J119" i="18"/>
  <c r="O119" i="18" s="1"/>
  <c r="F119" i="18"/>
  <c r="K118" i="18"/>
  <c r="P118" i="18" s="1"/>
  <c r="J118" i="18"/>
  <c r="O118" i="18"/>
  <c r="F118" i="18"/>
  <c r="F115" i="18"/>
  <c r="L114" i="18"/>
  <c r="Q114" i="18"/>
  <c r="K114" i="18"/>
  <c r="J114" i="18"/>
  <c r="O114" i="18" s="1"/>
  <c r="F114" i="18"/>
  <c r="L113" i="18"/>
  <c r="Q113" i="18" s="1"/>
  <c r="K113" i="18"/>
  <c r="J113" i="18"/>
  <c r="O113" i="18" s="1"/>
  <c r="F113" i="18"/>
  <c r="L110" i="18"/>
  <c r="Q110" i="18" s="1"/>
  <c r="K110" i="18"/>
  <c r="P110" i="18" s="1"/>
  <c r="J110" i="18"/>
  <c r="O110" i="18" s="1"/>
  <c r="L103" i="18"/>
  <c r="Q103" i="18" s="1"/>
  <c r="K103" i="18"/>
  <c r="P103" i="18" s="1"/>
  <c r="J103" i="18"/>
  <c r="O103" i="18" s="1"/>
  <c r="F103" i="18"/>
  <c r="L102" i="18"/>
  <c r="Q102" i="18" s="1"/>
  <c r="K102" i="18"/>
  <c r="P102" i="18" s="1"/>
  <c r="J102" i="18"/>
  <c r="O102" i="18" s="1"/>
  <c r="F102" i="18"/>
  <c r="L95" i="18"/>
  <c r="Q95" i="18" s="1"/>
  <c r="L89" i="18"/>
  <c r="Q89" i="18" s="1"/>
  <c r="K89" i="18"/>
  <c r="P89" i="18"/>
  <c r="J89" i="18"/>
  <c r="O89" i="18" s="1"/>
  <c r="F89" i="18"/>
  <c r="J86" i="18"/>
  <c r="O86" i="18"/>
  <c r="F86" i="18"/>
  <c r="K85" i="18"/>
  <c r="P85" i="18" s="1"/>
  <c r="J85" i="18"/>
  <c r="O85" i="18" s="1"/>
  <c r="F85" i="18"/>
  <c r="F84" i="18"/>
  <c r="F83" i="18"/>
  <c r="J82" i="18"/>
  <c r="O82" i="18" s="1"/>
  <c r="F82" i="18"/>
  <c r="F80" i="18"/>
  <c r="J72" i="18"/>
  <c r="F72" i="18"/>
  <c r="J71" i="18"/>
  <c r="O71" i="18" s="1"/>
  <c r="F71" i="18"/>
  <c r="J70" i="18"/>
  <c r="O70" i="18" s="1"/>
  <c r="F70" i="18"/>
  <c r="J66" i="18"/>
  <c r="O66" i="18" s="1"/>
  <c r="K64" i="18"/>
  <c r="P64" i="18" s="1"/>
  <c r="J64" i="18"/>
  <c r="O64" i="18" s="1"/>
  <c r="F64" i="18"/>
  <c r="F63" i="18"/>
  <c r="F62" i="18"/>
  <c r="J61" i="18"/>
  <c r="O61" i="18" s="1"/>
  <c r="J59" i="18"/>
  <c r="O59" i="18" s="1"/>
  <c r="J58" i="18"/>
  <c r="O58" i="18"/>
  <c r="J56" i="18"/>
  <c r="O56" i="18" s="1"/>
  <c r="J54" i="18"/>
  <c r="O54" i="18" s="1"/>
  <c r="J51" i="18"/>
  <c r="O51" i="18" s="1"/>
  <c r="J46" i="18"/>
  <c r="J42" i="18"/>
  <c r="O42" i="18" s="1"/>
  <c r="F42" i="18"/>
  <c r="J41" i="18"/>
  <c r="O41" i="18"/>
  <c r="F41" i="18"/>
  <c r="J40" i="18"/>
  <c r="O40" i="18" s="1"/>
  <c r="F40" i="18"/>
  <c r="F39" i="18"/>
  <c r="F38" i="18"/>
  <c r="F33" i="18"/>
  <c r="F32" i="18"/>
  <c r="F31" i="18"/>
  <c r="F29" i="18"/>
  <c r="F28" i="18"/>
  <c r="K27" i="18"/>
  <c r="P27" i="18"/>
  <c r="J27" i="18"/>
  <c r="O27" i="18" s="1"/>
  <c r="F27" i="18"/>
  <c r="K24" i="18"/>
  <c r="P24" i="18" s="1"/>
  <c r="J24" i="18"/>
  <c r="O24" i="18" s="1"/>
  <c r="F24" i="18"/>
  <c r="K23" i="18"/>
  <c r="P23" i="18" s="1"/>
  <c r="J23" i="18"/>
  <c r="O23" i="18" s="1"/>
  <c r="F23" i="18"/>
  <c r="F20" i="18"/>
  <c r="F19" i="18"/>
  <c r="K18" i="18"/>
  <c r="P18" i="18" s="1"/>
  <c r="J18" i="18"/>
  <c r="O18" i="18" s="1"/>
  <c r="F18" i="18"/>
  <c r="K15" i="18"/>
  <c r="P15" i="18" s="1"/>
  <c r="J15" i="18"/>
  <c r="O15" i="18" s="1"/>
  <c r="F15" i="18"/>
  <c r="F12" i="18"/>
  <c r="F11" i="18"/>
  <c r="J21" i="6"/>
  <c r="I21" i="6"/>
  <c r="B33" i="6"/>
  <c r="C29" i="6"/>
  <c r="C13" i="6"/>
  <c r="B13" i="6"/>
  <c r="C6" i="18"/>
  <c r="C5" i="18"/>
  <c r="D1" i="6"/>
  <c r="C1" i="6"/>
  <c r="C5" i="4"/>
  <c r="B29" i="6"/>
  <c r="D29" i="6" s="1"/>
  <c r="G29" i="6" s="1"/>
  <c r="C4" i="4"/>
  <c r="E12" i="17"/>
  <c r="C9" i="18" s="1"/>
  <c r="L9" i="18" s="1"/>
  <c r="D12" i="17"/>
  <c r="D9" i="18" s="1"/>
  <c r="K9" i="18" s="1"/>
  <c r="B25" i="6"/>
  <c r="H99" i="16"/>
  <c r="D13" i="6" l="1"/>
  <c r="H37" i="6"/>
  <c r="K37" i="6" s="1"/>
  <c r="D19" i="4" s="1"/>
  <c r="C19" i="4"/>
  <c r="J9" i="18"/>
  <c r="O9" i="18"/>
  <c r="Q9" i="18" s="1"/>
  <c r="P113" i="18"/>
  <c r="H88" i="16"/>
  <c r="C12" i="16"/>
  <c r="G12" i="16" s="1"/>
  <c r="F13" i="6"/>
  <c r="G13" i="6" s="1"/>
  <c r="P114" i="18"/>
  <c r="I88" i="16"/>
  <c r="D25" i="6"/>
  <c r="I99" i="16"/>
  <c r="C22" i="29"/>
  <c r="B22" i="29"/>
  <c r="D21" i="6"/>
  <c r="E21" i="6" s="1"/>
  <c r="G21" i="6" s="1"/>
  <c r="C14" i="4" s="1"/>
  <c r="P9" i="18"/>
  <c r="C25" i="6"/>
  <c r="G88" i="16"/>
  <c r="C9" i="6"/>
  <c r="D9" i="6" s="1"/>
  <c r="G9" i="6" s="1"/>
  <c r="C10" i="4" s="1"/>
  <c r="D5" i="6"/>
  <c r="G5" i="6" s="1"/>
  <c r="H5" i="6" s="1"/>
  <c r="K5" i="6" s="1"/>
  <c r="D9" i="4" s="1"/>
  <c r="D14" i="29"/>
  <c r="G14" i="29" s="1"/>
  <c r="C10" i="30" s="1"/>
  <c r="D18" i="29"/>
  <c r="G18" i="29" s="1"/>
  <c r="C11" i="30" s="1"/>
  <c r="E33" i="6"/>
  <c r="G33" i="6" s="1"/>
  <c r="H33" i="6" s="1"/>
  <c r="K33" i="6" s="1"/>
  <c r="D17" i="4" s="1"/>
  <c r="H6" i="29"/>
  <c r="K6" i="29" s="1"/>
  <c r="H29" i="6"/>
  <c r="K29" i="6" s="1"/>
  <c r="D16" i="4" s="1"/>
  <c r="C16" i="4"/>
  <c r="C11" i="4"/>
  <c r="H13" i="6"/>
  <c r="K13" i="6" s="1"/>
  <c r="D11" i="4" s="1"/>
  <c r="H17" i="6"/>
  <c r="K17" i="6" s="1"/>
  <c r="D12" i="4" s="1"/>
  <c r="C12" i="4"/>
  <c r="H10" i="29"/>
  <c r="K10" i="29" s="1"/>
  <c r="D9" i="30" s="1"/>
  <c r="F25" i="6" l="1"/>
  <c r="G25" i="6" s="1"/>
  <c r="H25" i="6" s="1"/>
  <c r="K25" i="6" s="1"/>
  <c r="D15" i="4" s="1"/>
  <c r="D22" i="29"/>
  <c r="G22" i="29" s="1"/>
  <c r="C12" i="30" s="1"/>
  <c r="E12" i="16"/>
  <c r="D12" i="16"/>
  <c r="H21" i="6"/>
  <c r="K21" i="6" s="1"/>
  <c r="D14" i="4" s="1"/>
  <c r="H9" i="6"/>
  <c r="K9" i="6" s="1"/>
  <c r="D10" i="4" s="1"/>
  <c r="C9" i="4"/>
  <c r="H14" i="29"/>
  <c r="K14" i="29" s="1"/>
  <c r="D10" i="30" s="1"/>
  <c r="H22" i="29"/>
  <c r="K22" i="29" s="1"/>
  <c r="D12" i="30" s="1"/>
  <c r="C15" i="4"/>
  <c r="I12" i="16"/>
  <c r="H12" i="16"/>
  <c r="H18" i="29"/>
  <c r="K18" i="29" s="1"/>
  <c r="D11" i="30" s="1"/>
  <c r="C17" i="4"/>
  <c r="K26" i="29"/>
  <c r="D13" i="30" s="1"/>
</calcChain>
</file>

<file path=xl/comments1.xml><?xml version="1.0" encoding="utf-8"?>
<comments xmlns="http://schemas.openxmlformats.org/spreadsheetml/2006/main">
  <authors>
    <author>Sonja Ziehli</author>
  </authors>
  <commentList>
    <comment ref="B13" authorId="0" shapeId="0">
      <text>
        <r>
          <rPr>
            <sz val="9"/>
            <color indexed="81"/>
            <rFont val="Tahoma"/>
            <family val="2"/>
          </rPr>
          <t>Statistique de la population et des ménages (STATPOP), Office fédéral de la statistique</t>
        </r>
      </text>
    </comment>
  </commentList>
</comments>
</file>

<file path=xl/comments2.xml><?xml version="1.0" encoding="utf-8"?>
<comments xmlns="http://schemas.openxmlformats.org/spreadsheetml/2006/main">
  <authors>
    <author>Sonja Ziehli</author>
  </authors>
  <commentList>
    <comment ref="B13" authorId="0" shapeId="0">
      <text>
        <r>
          <rPr>
            <sz val="9"/>
            <color indexed="81"/>
            <rFont val="Tahoma"/>
            <family val="2"/>
          </rPr>
          <t>Statistique de la population et des ménages (STATPOP), Office fédéral de la statistique</t>
        </r>
      </text>
    </comment>
  </commentList>
</comments>
</file>

<file path=xl/sharedStrings.xml><?xml version="1.0" encoding="utf-8"?>
<sst xmlns="http://schemas.openxmlformats.org/spreadsheetml/2006/main" count="1922" uniqueCount="530">
  <si>
    <t>Budget</t>
  </si>
  <si>
    <t>3</t>
  </si>
  <si>
    <t>39</t>
  </si>
  <si>
    <t>4</t>
  </si>
  <si>
    <t>47</t>
  </si>
  <si>
    <t>48</t>
  </si>
  <si>
    <t>49</t>
  </si>
  <si>
    <t>&lt;=</t>
  </si>
  <si>
    <t xml:space="preserve">&lt; </t>
  </si>
  <si>
    <t>&lt;</t>
  </si>
  <si>
    <t>&gt;=</t>
  </si>
  <si>
    <t>&gt;</t>
  </si>
  <si>
    <t>30</t>
  </si>
  <si>
    <t>31</t>
  </si>
  <si>
    <t>42</t>
  </si>
  <si>
    <t xml:space="preserve">                          </t>
  </si>
  <si>
    <t>6&gt;N≥5</t>
  </si>
  <si>
    <t>5&gt;N≥4</t>
  </si>
  <si>
    <t>4&gt;N≥3</t>
  </si>
  <si>
    <t>3&gt;N≥2</t>
  </si>
  <si>
    <t>2&gt;N≥1</t>
  </si>
  <si>
    <t>N = 4</t>
  </si>
  <si>
    <t>N = 1</t>
  </si>
  <si>
    <t>N = 6</t>
  </si>
  <si>
    <t>a)</t>
  </si>
  <si>
    <t>b)</t>
  </si>
  <si>
    <t>c)</t>
  </si>
  <si>
    <t>d)</t>
  </si>
  <si>
    <t>Daten FkF 
t-1 aus t 0</t>
  </si>
  <si>
    <t>Differenz</t>
  </si>
  <si>
    <t>e)</t>
  </si>
  <si>
    <t>364+365+366</t>
  </si>
  <si>
    <t>Introduction</t>
  </si>
  <si>
    <t>L'Institut de hautes études en administration publique (IDHEAP) établit chaque année le Comparatif des finances cantonales et communales.</t>
  </si>
  <si>
    <t>Ce fichier permet de calculer automatiquement les huit indicateurs utilisés par le Comparatif. Il suffit pour cela de remplir une grille de saisie des informations comptables pour l’année concernée (feuille « Données de base » ).</t>
  </si>
  <si>
    <t>Ce fichier comprend plusieurs feuilles :</t>
  </si>
  <si>
    <t>la feuille « Données de base » contient une grille dans laquelle les données nécessaires au calcul des indicateurs doivent être saisies ;</t>
  </si>
  <si>
    <t>la feuille « Commentaires » permet de saisir (a) des commentaires par rapport aux événements inhabituels de l'exercice et (b) les commentaires qui doivent être publiée tels quels dans le Comparatif ;</t>
  </si>
  <si>
    <t>la feuille « Tables de notation » renseigne sur la manière d'évaluer les résultats des indicateurs du Comparatif ;</t>
  </si>
  <si>
    <t>la feuille « Tableau des indicateurs » donne la valeur des indicateurs calculée à partir des données saisies ainsi que la note pour chaque indicateur ;</t>
  </si>
  <si>
    <t>Données de base</t>
  </si>
  <si>
    <t xml:space="preserve">Cette feuille contient un tableau dans lequel les données permettant les calculs des indicateurs doivent être insérées. </t>
  </si>
  <si>
    <t>Le plan comptable harmonisé des collectivités publiques suisses MCH2 sert de référence.</t>
  </si>
  <si>
    <t>Les première colonnes contiennent le numéro et le libellé suivi par les années pour la saisie des données.</t>
  </si>
  <si>
    <t>Les cellules colorées en vert clair doivent être complétées. Il en va de même des cellules colorées en orange pour autant qu'elles soient vides.
Les cellules colorées en rouge ne doivent pas être complétées.</t>
  </si>
  <si>
    <t>Collectivité</t>
  </si>
  <si>
    <t>Année de l'exercice</t>
  </si>
  <si>
    <t>Tableau de saisie</t>
  </si>
  <si>
    <t>Nombre d'habitants</t>
  </si>
  <si>
    <t>Année de
l'exercice</t>
  </si>
  <si>
    <t>Année t-1</t>
  </si>
  <si>
    <t>Année t-2</t>
  </si>
  <si>
    <t>rien</t>
  </si>
  <si>
    <t>Merci de nous indiquer une personne de contact en cas de question de notre part.</t>
  </si>
  <si>
    <t>Nom</t>
  </si>
  <si>
    <t>Numéro de téléphone</t>
  </si>
  <si>
    <t>E-Mail</t>
  </si>
  <si>
    <t>Période d'absence durant l'été</t>
  </si>
  <si>
    <t>Saisie + vérification</t>
  </si>
  <si>
    <t>Cette feuille est à l'usage de l'IDHEAP seulement.</t>
  </si>
  <si>
    <t>Il faut saisir les données des comptes pour la vérification des données de base.</t>
  </si>
  <si>
    <t>Saisie</t>
  </si>
  <si>
    <t>Vérification</t>
  </si>
  <si>
    <t>Année de l'exercie</t>
  </si>
  <si>
    <t>Données FkF</t>
  </si>
  <si>
    <t>copier - coller</t>
  </si>
  <si>
    <t>en 1000 de francs</t>
  </si>
  <si>
    <t>Données nécessaires au Comparatif (en francs)</t>
  </si>
  <si>
    <t>Différences significatives</t>
  </si>
  <si>
    <t>Commentaires</t>
  </si>
  <si>
    <t>Les événements inhabituels suivants influencent les résultats des indicateurs :</t>
  </si>
  <si>
    <t>Commentaire relatifs à l'exercice (sera inséré dans la publication du Comparatif) :</t>
  </si>
  <si>
    <t>Tables de notation</t>
  </si>
  <si>
    <t>Les tables de cette feuille indiquent comment les résultats des indicateurs sont notés sur une échelle allant de 6 (meilleur résultat) à 1 (résultat le moins bon).</t>
  </si>
  <si>
    <t>Notation du degré de couverture des charges (I1)</t>
  </si>
  <si>
    <t>Notation de la maîtrise des dépenses courantes par habitant (I5)</t>
  </si>
  <si>
    <t>Couverture des charges [I1]</t>
  </si>
  <si>
    <t>Appréciation</t>
  </si>
  <si>
    <t>Notation</t>
  </si>
  <si>
    <t>Maîtrise des dépenses courantes [I5]</t>
  </si>
  <si>
    <t>I1</t>
  </si>
  <si>
    <t>Equilibre ou quasi-équilibre</t>
  </si>
  <si>
    <t>I5</t>
  </si>
  <si>
    <t>Dépenses très bien maîtrisées</t>
  </si>
  <si>
    <t>Léger excédent de revenus ou</t>
  </si>
  <si>
    <t>Dépenses bien maîtrisées</t>
  </si>
  <si>
    <t>de charges (non problématique)</t>
  </si>
  <si>
    <t>Dépenses assez bien maîtrisées</t>
  </si>
  <si>
    <t>Excédent de revenus ou</t>
  </si>
  <si>
    <t>Dépenses faiblement maîtrisées</t>
  </si>
  <si>
    <t xml:space="preserve">de charges à surveiller </t>
  </si>
  <si>
    <t>Dépenses mal maîtrisées</t>
  </si>
  <si>
    <t>Excédent de revenus à surveiller de près</t>
  </si>
  <si>
    <t>Dépenses potentiellement non maîtrisées</t>
  </si>
  <si>
    <t>Excédent de charges à surveiller de près</t>
  </si>
  <si>
    <t>Dépenses non maîtrisées</t>
  </si>
  <si>
    <t>Excédent de charges problématique</t>
  </si>
  <si>
    <t>Excédent de charges très problématique</t>
  </si>
  <si>
    <t>Excédent de charges extrêmement problématique</t>
  </si>
  <si>
    <t>Notation de l'autofinancement de l'investissement net (I2)</t>
  </si>
  <si>
    <t>Notation de l'effort d'investissement (I6)</t>
  </si>
  <si>
    <t>Autofinancement de l'investissement net [I2]</t>
  </si>
  <si>
    <t>Effort d'investissement [I6]</t>
  </si>
  <si>
    <t>I2</t>
  </si>
  <si>
    <t xml:space="preserve">Pas de recours à l’emprunt et possibilité de rembourser la dette </t>
  </si>
  <si>
    <t>I6</t>
  </si>
  <si>
    <t>Effort d'investissement idéal</t>
  </si>
  <si>
    <t>Très faible recours à l’emprunt</t>
  </si>
  <si>
    <t xml:space="preserve">Faible écart par rapport à l'effort </t>
  </si>
  <si>
    <t>Faible recours à l’emprunt</t>
  </si>
  <si>
    <t xml:space="preserve"> d'investissement idéal</t>
  </si>
  <si>
    <t xml:space="preserve">Recours significatif à l’emprunt </t>
  </si>
  <si>
    <t>Excès d'investissement ou insuffisance</t>
  </si>
  <si>
    <t>(Trop) Fort recours à l’emprunt</t>
  </si>
  <si>
    <t xml:space="preserve"> d'investissement tolérable</t>
  </si>
  <si>
    <t>Recours à l’emprunt excessif</t>
  </si>
  <si>
    <t>Excès d'investissement ou</t>
  </si>
  <si>
    <t>Recours extrême à l’emprunt</t>
  </si>
  <si>
    <t xml:space="preserve"> insuffisance juste tolérable</t>
  </si>
  <si>
    <t xml:space="preserve"> insuffisance problématique</t>
  </si>
  <si>
    <t xml:space="preserve"> insuffisance très problématique</t>
  </si>
  <si>
    <t xml:space="preserve">Excès d’investissement ou </t>
  </si>
  <si>
    <t>insuffisance extrêmement problématique</t>
  </si>
  <si>
    <t>Notation des engagements nets supplémentaires (I3)</t>
  </si>
  <si>
    <t>Notation de l'exactitude de la prévision fiscale (I7)</t>
  </si>
  <si>
    <t>Engagements nets supplémentaires [I3]</t>
  </si>
  <si>
    <t>Exactitude de la prévision fiscale [I7]</t>
  </si>
  <si>
    <t>I3</t>
  </si>
  <si>
    <t>Pas d’engagements nets supplémentaires ou désengagement</t>
  </si>
  <si>
    <t>I7</t>
  </si>
  <si>
    <t>Prévision exacte ou quasi exacte</t>
  </si>
  <si>
    <t>Faible hausse des engagements nets</t>
  </si>
  <si>
    <t>Surestimation ou
sous-estimation légère (non problématique)</t>
  </si>
  <si>
    <t>Accroissement tolérable</t>
  </si>
  <si>
    <t>Accroissement juste tolérable</t>
  </si>
  <si>
    <t>Surestimation ou
sous-estimation à surveiller</t>
  </si>
  <si>
    <t>Accroissement problématique</t>
  </si>
  <si>
    <t>Accroissement excessif</t>
  </si>
  <si>
    <t>Sous-estimation à surveiller de près</t>
  </si>
  <si>
    <t>Accroissement extrême</t>
  </si>
  <si>
    <t>Surestimation à surveiller de près</t>
  </si>
  <si>
    <t>Surestimation problématique</t>
  </si>
  <si>
    <t>Surestimation très problématique</t>
  </si>
  <si>
    <t>Surestimation extrêmement problématique</t>
  </si>
  <si>
    <t>Notation du poids des intérêts nets (I4)</t>
  </si>
  <si>
    <t>Notation de l'intérêt moyen de la dette (I8)</t>
  </si>
  <si>
    <t>Poids des intérêts nets [I4]</t>
  </si>
  <si>
    <t>Intérêt moyen de la dette [I8]</t>
  </si>
  <si>
    <t>I4</t>
  </si>
  <si>
    <t>Intérêts nets nuls ou positifs</t>
  </si>
  <si>
    <t>I8</t>
  </si>
  <si>
    <t>Très faible intérêt moyen</t>
  </si>
  <si>
    <t xml:space="preserve">Faible intérêt </t>
  </si>
  <si>
    <t xml:space="preserve">Faible hypothèque </t>
  </si>
  <si>
    <t xml:space="preserve">Intérêt acceptable </t>
  </si>
  <si>
    <t xml:space="preserve">Hypothèque significative </t>
  </si>
  <si>
    <t>Intérêt déjà élevé</t>
  </si>
  <si>
    <t>(Trop) Forte hypothèque</t>
  </si>
  <si>
    <t>Intérêt potentiellement problématique</t>
  </si>
  <si>
    <t>Hypothèque excessive</t>
  </si>
  <si>
    <t>Intérêt excessif</t>
  </si>
  <si>
    <t>Hypothèque extrême</t>
  </si>
  <si>
    <t>Intérêt exorbitant</t>
  </si>
  <si>
    <t>Résultats</t>
  </si>
  <si>
    <t>Cette feuille donne les valeurs des indicateurs et les notes associées, ainsi qu'une représentation graphique.</t>
  </si>
  <si>
    <t>Tableau des indicateurs</t>
  </si>
  <si>
    <t>Couverture des charges</t>
  </si>
  <si>
    <t>Autofinancement de l'investissement net</t>
  </si>
  <si>
    <t>Engagements nets supplémentaires</t>
  </si>
  <si>
    <t>Poids des intérêts nets</t>
  </si>
  <si>
    <t>Indicateur de qualité de la gestion financière</t>
  </si>
  <si>
    <t>Maîtrise des dépenses courantes par habitant</t>
  </si>
  <si>
    <t>Effort d'investissement</t>
  </si>
  <si>
    <t>Exactitude de la prévision fiscale</t>
  </si>
  <si>
    <t>Intérêt moyen de la dette</t>
  </si>
  <si>
    <t>Valeur</t>
  </si>
  <si>
    <t>Couverture des charges (I1)</t>
  </si>
  <si>
    <t>Autofinancement de l'investissement net (I2)</t>
  </si>
  <si>
    <t>Engagements nets supplémentaires (I3)</t>
  </si>
  <si>
    <t>Poids des intérêts nets (I4)</t>
  </si>
  <si>
    <t>Maîtrise des dépenses courantes par habitant (I5)</t>
  </si>
  <si>
    <t>Effort d'investissement (I6)</t>
  </si>
  <si>
    <t>Exactitude de la prévision fiscale (I7)</t>
  </si>
  <si>
    <t>Indicateur 1</t>
  </si>
  <si>
    <t>Formules</t>
  </si>
  <si>
    <t>Valeurs</t>
  </si>
  <si>
    <t>Indicateur 2</t>
  </si>
  <si>
    <t>Indicateur 3</t>
  </si>
  <si>
    <t>Indicateur 4</t>
  </si>
  <si>
    <t>Indicateur 5</t>
  </si>
  <si>
    <t>Indicateur 6</t>
  </si>
  <si>
    <t>Indicateur 7</t>
  </si>
  <si>
    <t>Indicateur 8</t>
  </si>
  <si>
    <t>En pourcent</t>
  </si>
  <si>
    <t>Calcul A</t>
  </si>
  <si>
    <t>Calcul B</t>
  </si>
  <si>
    <r>
      <t>Habitants
t</t>
    </r>
    <r>
      <rPr>
        <b/>
        <vertAlign val="subscript"/>
        <sz val="9"/>
        <rFont val="Tahoma"/>
        <family val="2"/>
      </rPr>
      <t>-1</t>
    </r>
  </si>
  <si>
    <r>
      <t>Habitants
t</t>
    </r>
    <r>
      <rPr>
        <b/>
        <vertAlign val="subscript"/>
        <sz val="9"/>
        <rFont val="Tahoma"/>
        <family val="2"/>
      </rPr>
      <t>0</t>
    </r>
  </si>
  <si>
    <t>Intérêt moyen de la dette (I8)</t>
  </si>
  <si>
    <t>Charges</t>
  </si>
  <si>
    <t>Charges de personnel</t>
  </si>
  <si>
    <t>Charges de biens et services et autres charges d'expl.</t>
  </si>
  <si>
    <t>Amortissements du patrimoine administratif</t>
  </si>
  <si>
    <t>Charges financières</t>
  </si>
  <si>
    <t>Charges d'intérêts</t>
  </si>
  <si>
    <t>Intérêts passifs des engagements financiers CT</t>
  </si>
  <si>
    <t>Frais d'approvisionnement en capitaux et frais adm.</t>
  </si>
  <si>
    <t>Charges pour bien-fonds, patrimoine financier</t>
  </si>
  <si>
    <t>Charges de transfert</t>
  </si>
  <si>
    <t>Réévaluations emprunts PA</t>
  </si>
  <si>
    <t>Réévaluations participations PA</t>
  </si>
  <si>
    <t>Amortissements subventions d'investissements</t>
  </si>
  <si>
    <t>Subventions à distribuer</t>
  </si>
  <si>
    <t>Charges extraordinaires</t>
  </si>
  <si>
    <t>Amortissement supplémentaires</t>
  </si>
  <si>
    <t>Attributions au capital propre</t>
  </si>
  <si>
    <t>Imputations internes</t>
  </si>
  <si>
    <t>Revenus</t>
  </si>
  <si>
    <t>Revenus fiscaux</t>
  </si>
  <si>
    <t>Impôts directs personnes physiques</t>
  </si>
  <si>
    <t>Impôts directs personnes morales</t>
  </si>
  <si>
    <t>Impôts fonciers</t>
  </si>
  <si>
    <t>Impôts sur les gains en capital</t>
  </si>
  <si>
    <t>Droits de mutation et timbre</t>
  </si>
  <si>
    <t>Patentes et concessions</t>
  </si>
  <si>
    <t>Taxes</t>
  </si>
  <si>
    <t>Revenus divers</t>
  </si>
  <si>
    <t>Revenus financiers</t>
  </si>
  <si>
    <t>Revenus des intérêts</t>
  </si>
  <si>
    <t>Dividendes de participations PF</t>
  </si>
  <si>
    <t>Produit des immeubles PF</t>
  </si>
  <si>
    <t>Revenus financiers de prêts et de participations PA</t>
  </si>
  <si>
    <t>Produit des immeubles PA</t>
  </si>
  <si>
    <t>Revenus des immeubles loués</t>
  </si>
  <si>
    <t>Réévaluations PA</t>
  </si>
  <si>
    <t>Attributions au fonds et FS</t>
  </si>
  <si>
    <t>Prélèvements sur les fonds et FS</t>
  </si>
  <si>
    <t>Revenus de transferts</t>
  </si>
  <si>
    <t>Dissolution subventions d'investissements au passif</t>
  </si>
  <si>
    <t>Subvention à redistribuer</t>
  </si>
  <si>
    <t>Revenus extraordinaires</t>
  </si>
  <si>
    <t>Prélèvements sur le capital propre</t>
  </si>
  <si>
    <t>Immobilisations corporelles</t>
  </si>
  <si>
    <t>Investissements pour le compte de tiers</t>
  </si>
  <si>
    <t>Immobilisations incorporelles</t>
  </si>
  <si>
    <t>Prêts</t>
  </si>
  <si>
    <t>Participations et capital social</t>
  </si>
  <si>
    <t>Propres subventions d'investissement</t>
  </si>
  <si>
    <t>Subventions d'investissements à redistribuer</t>
  </si>
  <si>
    <t>Recettes</t>
  </si>
  <si>
    <t>Compte des investissements</t>
  </si>
  <si>
    <t>Dépenses</t>
  </si>
  <si>
    <t>Transfert d'immobilisations corporelles dans le PF</t>
  </si>
  <si>
    <t>Remboursements</t>
  </si>
  <si>
    <t>Vente d'immobilisations incorporelles</t>
  </si>
  <si>
    <t>Subventions d'investissements acquises</t>
  </si>
  <si>
    <t>Remboursement de prêts</t>
  </si>
  <si>
    <t>Transferts de participations</t>
  </si>
  <si>
    <t>Remboursement de propres subventions d'invest.</t>
  </si>
  <si>
    <t>Compte de résultats</t>
  </si>
  <si>
    <t>Comptes</t>
  </si>
  <si>
    <t>Bilan</t>
  </si>
  <si>
    <t>Actif</t>
  </si>
  <si>
    <t>Patrimoine financier</t>
  </si>
  <si>
    <t>Patrimoine administratif</t>
  </si>
  <si>
    <t>Passif</t>
  </si>
  <si>
    <t>Capitaux de tiers</t>
  </si>
  <si>
    <t>Engagements financiers CT</t>
  </si>
  <si>
    <t>Instruments financiers dérivés</t>
  </si>
  <si>
    <t>Engagements financiers LT</t>
  </si>
  <si>
    <t>Subventions d'investissements inscrites au passif</t>
  </si>
  <si>
    <t>Capital propre</t>
  </si>
  <si>
    <t>Impôts directs personnes physiques - budget</t>
  </si>
  <si>
    <t>Impôts directs personnes morales - budget</t>
  </si>
  <si>
    <t>Il faut saisir les données qu'on reçoit de la FkF pour la vérification avec les autres données.</t>
  </si>
  <si>
    <t>Charges de biens et services et autr. charges</t>
  </si>
  <si>
    <t>Attributions au fonds et FS capital propre</t>
  </si>
  <si>
    <t>Réévaluations emprunts PA,
Réévaluations participations PA et amort. subv. d'investissements</t>
  </si>
  <si>
    <t>dont 364,
365 +366</t>
  </si>
  <si>
    <t>dont 466</t>
  </si>
  <si>
    <t>Diss. subventions d'invest portés au passif</t>
  </si>
  <si>
    <t>Résultat d'exploitation</t>
  </si>
  <si>
    <t>Gains réalisés PF</t>
  </si>
  <si>
    <t>Revenus de participations PF</t>
  </si>
  <si>
    <t>Produits des immeubles du PF</t>
  </si>
  <si>
    <t>Réévaluations immobilisations PF</t>
  </si>
  <si>
    <t>Revenus financiers prêts et participations PA</t>
  </si>
  <si>
    <t>Revenus financiers d'entreprises publiques</t>
  </si>
  <si>
    <t>autres revenus financiers</t>
  </si>
  <si>
    <t>dont 4490</t>
  </si>
  <si>
    <t>Résultat provenant de financement</t>
  </si>
  <si>
    <t>Résultat opérationnel</t>
  </si>
  <si>
    <t>Résultat extraordinaire</t>
  </si>
  <si>
    <t>Résultat total compte de résultat</t>
  </si>
  <si>
    <t>Compte d'investissements</t>
  </si>
  <si>
    <t>Total dépenses d'investissements</t>
  </si>
  <si>
    <t>Recettes d'investissements extraordinaires</t>
  </si>
  <si>
    <t>Total recettes d'investissements</t>
  </si>
  <si>
    <t>Investissements nets</t>
  </si>
  <si>
    <t>Investissements nets s/prêts et particip.</t>
  </si>
  <si>
    <t>dont 144</t>
  </si>
  <si>
    <t>dont 145</t>
  </si>
  <si>
    <t>Participations, capital social</t>
  </si>
  <si>
    <t>dont 200</t>
  </si>
  <si>
    <t>dont 201</t>
  </si>
  <si>
    <t>dont 2016</t>
  </si>
  <si>
    <t>dont 206</t>
  </si>
  <si>
    <t>dont 2068</t>
  </si>
  <si>
    <t>Engagements courants</t>
  </si>
  <si>
    <t>Subventions d'investissements au passif</t>
  </si>
  <si>
    <r>
      <t>Engagements nets 1.1.
(20-2068-10)t</t>
    </r>
    <r>
      <rPr>
        <b/>
        <vertAlign val="subscript"/>
        <sz val="10"/>
        <rFont val="Tahoma"/>
        <family val="2"/>
      </rPr>
      <t>-1</t>
    </r>
  </si>
  <si>
    <r>
      <t>Engagements nets 31.12.
(20-2068-10)t</t>
    </r>
    <r>
      <rPr>
        <b/>
        <vertAlign val="subscript"/>
        <sz val="10"/>
        <rFont val="Tahoma"/>
        <family val="2"/>
      </rPr>
      <t>0</t>
    </r>
  </si>
  <si>
    <t>Intérêts nets 340+342+343
-440-4420-443-445-447-448</t>
  </si>
  <si>
    <t>Recettes fiscales directes
400+401+4021+4022+4023</t>
  </si>
  <si>
    <r>
      <t>Dépenses courantes 
par habitant t</t>
    </r>
    <r>
      <rPr>
        <b/>
        <vertAlign val="subscript"/>
        <sz val="10"/>
        <rFont val="Tahoma"/>
        <family val="2"/>
      </rPr>
      <t>-1</t>
    </r>
    <r>
      <rPr>
        <b/>
        <sz val="10"/>
        <rFont val="Tahoma"/>
        <family val="2"/>
      </rPr>
      <t xml:space="preserve"> </t>
    </r>
  </si>
  <si>
    <r>
      <t>Dépenses courantes 
par habitant t</t>
    </r>
    <r>
      <rPr>
        <b/>
        <vertAlign val="subscript"/>
        <sz val="10"/>
        <rFont val="Tahoma"/>
        <family val="2"/>
      </rPr>
      <t xml:space="preserve">0 </t>
    </r>
  </si>
  <si>
    <t>Recettes fiscales budgetées
400+401</t>
  </si>
  <si>
    <t>Recettes fiscales effectives
400+401</t>
  </si>
  <si>
    <t>Intérêts passifs
3401+3406</t>
  </si>
  <si>
    <r>
      <t>Différence engagements nets
Engagements nets t</t>
    </r>
    <r>
      <rPr>
        <b/>
        <vertAlign val="subscript"/>
        <sz val="10"/>
        <rFont val="Tahoma"/>
        <family val="2"/>
      </rPr>
      <t>0</t>
    </r>
    <r>
      <rPr>
        <b/>
        <sz val="10"/>
        <rFont val="Tahoma"/>
        <family val="2"/>
      </rPr>
      <t xml:space="preserve"> - Engagements nets t</t>
    </r>
    <r>
      <rPr>
        <b/>
        <vertAlign val="subscript"/>
        <sz val="10"/>
        <rFont val="Tahoma"/>
        <family val="2"/>
      </rPr>
      <t>-1</t>
    </r>
  </si>
  <si>
    <t>Intérêts nets / Recettes fiscales dir.</t>
  </si>
  <si>
    <r>
      <t>Différence dépenses courantes
par habitant t</t>
    </r>
    <r>
      <rPr>
        <b/>
        <vertAlign val="subscript"/>
        <sz val="10"/>
        <rFont val="Tahoma"/>
        <family val="2"/>
      </rPr>
      <t>0</t>
    </r>
    <r>
      <rPr>
        <b/>
        <sz val="10"/>
        <rFont val="Tahoma"/>
        <family val="2"/>
      </rPr>
      <t>-t</t>
    </r>
    <r>
      <rPr>
        <b/>
        <vertAlign val="subscript"/>
        <sz val="10"/>
        <rFont val="Tahoma"/>
        <family val="2"/>
      </rPr>
      <t>-1</t>
    </r>
  </si>
  <si>
    <t>[(400+401 Budget)-(400+401 effectif)] 
/ (400+401 effectif)</t>
  </si>
  <si>
    <t>Intérêts passifs / 
Dette brute moyenne</t>
  </si>
  <si>
    <r>
      <t>(Différence t</t>
    </r>
    <r>
      <rPr>
        <b/>
        <vertAlign val="subscript"/>
        <sz val="10"/>
        <rFont val="Tahoma"/>
        <family val="2"/>
      </rPr>
      <t>0</t>
    </r>
    <r>
      <rPr>
        <b/>
        <sz val="10"/>
        <rFont val="Tahoma"/>
        <family val="2"/>
      </rPr>
      <t>-t</t>
    </r>
    <r>
      <rPr>
        <b/>
        <vertAlign val="subscript"/>
        <sz val="10"/>
        <rFont val="Tahoma"/>
        <family val="2"/>
      </rPr>
      <t>-1</t>
    </r>
    <r>
      <rPr>
        <b/>
        <sz val="10"/>
        <rFont val="Tahoma"/>
        <family val="2"/>
      </rPr>
      <t>) / 
Dép.cour.par.hab.t</t>
    </r>
    <r>
      <rPr>
        <b/>
        <vertAlign val="subscript"/>
        <sz val="10"/>
        <rFont val="Tahoma"/>
        <family val="2"/>
      </rPr>
      <t>-1</t>
    </r>
  </si>
  <si>
    <t>Moyenne investissements nets
/ dépenses courantes</t>
  </si>
  <si>
    <t>Différence engagements nets /
Dépenses courantes</t>
  </si>
  <si>
    <t>Droits de mutation et de timbre</t>
  </si>
  <si>
    <t>Amort. suppl. prêts, participations et subventions</t>
  </si>
  <si>
    <t>Dissolution suppl. subventions d'investissement au passif</t>
  </si>
  <si>
    <t>Intérêts passifs des engagements financiers LT</t>
  </si>
  <si>
    <t>Réévaluations sur créances</t>
  </si>
  <si>
    <t>Charges de personnel extraordinaires</t>
  </si>
  <si>
    <t>Charges de biens, services et autr. charges expl. eo.</t>
  </si>
  <si>
    <t>Charges financières extraordinaires</t>
  </si>
  <si>
    <t>Charges financières extraordinaires (incid. s/trésorerie)</t>
  </si>
  <si>
    <t>Charges de transfert extraordinaires</t>
  </si>
  <si>
    <t>Prélèvements sur réserve liée au retraitement du PA</t>
  </si>
  <si>
    <t>Investissements extraordinaires</t>
  </si>
  <si>
    <t>Total des dépenses (50 à 58 sans 57)</t>
  </si>
  <si>
    <t>Total des recettes (60 à 68 sans 67)</t>
  </si>
  <si>
    <t>Charges courantes
30+31+33+34+35+36+380+381+384+386</t>
  </si>
  <si>
    <t>Revenu courant
40+41+42+43+44+45+46+48-487-489+4895</t>
  </si>
  <si>
    <t>Revenu courant/charges courantes</t>
  </si>
  <si>
    <t>Autofinancement
4-3+33+35-45+364+365+366-466+383+387-487+389-489-4490</t>
  </si>
  <si>
    <t>Dépenses courantes
30+31-3180+34-344+36-364-365-366+380+381+3840+386</t>
  </si>
  <si>
    <r>
      <t>Investissements nets t</t>
    </r>
    <r>
      <rPr>
        <b/>
        <vertAlign val="subscript"/>
        <sz val="10"/>
        <rFont val="Tahoma"/>
        <family val="2"/>
      </rPr>
      <t xml:space="preserve">-2 
</t>
    </r>
    <r>
      <rPr>
        <b/>
        <sz val="10"/>
        <rFont val="Tahoma"/>
        <family val="2"/>
      </rPr>
      <t>(50à58-60à68 sans 57/67)</t>
    </r>
  </si>
  <si>
    <r>
      <t>Investissements nets t</t>
    </r>
    <r>
      <rPr>
        <b/>
        <vertAlign val="subscript"/>
        <sz val="10"/>
        <rFont val="Tahoma"/>
        <family val="2"/>
      </rPr>
      <t xml:space="preserve">-1 
</t>
    </r>
    <r>
      <rPr>
        <b/>
        <sz val="10"/>
        <rFont val="Tahoma"/>
        <family val="2"/>
      </rPr>
      <t>(50à58-60à68 sans 57/67)</t>
    </r>
  </si>
  <si>
    <r>
      <t>Investissements nets t</t>
    </r>
    <r>
      <rPr>
        <b/>
        <vertAlign val="subscript"/>
        <sz val="10"/>
        <rFont val="Tahoma"/>
        <family val="2"/>
      </rPr>
      <t xml:space="preserve">0 
</t>
    </r>
    <r>
      <rPr>
        <b/>
        <sz val="10"/>
        <rFont val="Tahoma"/>
        <family val="2"/>
      </rPr>
      <t>(50à58-60à68 sans 57/67)</t>
    </r>
  </si>
  <si>
    <r>
      <t>Moyenne des investissements nets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 xml:space="preserve">-2 </t>
    </r>
    <r>
      <rPr>
        <b/>
        <sz val="10"/>
        <rFont val="Tahoma"/>
        <family val="2"/>
      </rPr>
      <t>(50à58-60à68)sans 57/67</t>
    </r>
  </si>
  <si>
    <r>
      <t>Autofinancement / 
[Moyenne t</t>
    </r>
    <r>
      <rPr>
        <b/>
        <vertAlign val="subscript"/>
        <sz val="10"/>
        <rFont val="Tahoma"/>
        <family val="2"/>
      </rPr>
      <t>0</t>
    </r>
    <r>
      <rPr>
        <b/>
        <sz val="10"/>
        <rFont val="Tahoma"/>
        <family val="2"/>
      </rPr>
      <t>,t</t>
    </r>
    <r>
      <rPr>
        <b/>
        <vertAlign val="subscript"/>
        <sz val="10"/>
        <rFont val="Tahoma"/>
        <family val="2"/>
      </rPr>
      <t>-1</t>
    </r>
    <r>
      <rPr>
        <b/>
        <sz val="10"/>
        <rFont val="Tahoma"/>
        <family val="2"/>
      </rPr>
      <t>,t</t>
    </r>
    <r>
      <rPr>
        <b/>
        <vertAlign val="subscript"/>
        <sz val="10"/>
        <rFont val="Tahoma"/>
        <family val="2"/>
      </rPr>
      <t>-2</t>
    </r>
    <r>
      <rPr>
        <b/>
        <sz val="10"/>
        <rFont val="Tahoma"/>
        <family val="2"/>
      </rPr>
      <t xml:space="preserve"> (50à58-60à68)sans 57/67]</t>
    </r>
  </si>
  <si>
    <t>Amort. Immob corp. PA</t>
  </si>
  <si>
    <t>Amort. Immob. Incorp. PA</t>
  </si>
  <si>
    <t>Remb. découvert bilan</t>
  </si>
  <si>
    <t>Subventions accordées aux entreprises privées</t>
  </si>
  <si>
    <t>dont 3635</t>
  </si>
  <si>
    <t>Subventions accordées aux entreprises publ.</t>
  </si>
  <si>
    <t>dont 3634</t>
  </si>
  <si>
    <t>dont 3704</t>
  </si>
  <si>
    <t>dont 3705</t>
  </si>
  <si>
    <t>Subventions à redistribuer</t>
  </si>
  <si>
    <t>Subv. à redistribuer aux entreprises publ.</t>
  </si>
  <si>
    <t>Subv. à redistribuer aux entreprises privées</t>
  </si>
  <si>
    <t>Total charges d'exploitation (sauf 39)</t>
  </si>
  <si>
    <t>400+401</t>
  </si>
  <si>
    <t>Impôts directs PP et PM</t>
  </si>
  <si>
    <t>402+403</t>
  </si>
  <si>
    <t>Autres impôts directs</t>
  </si>
  <si>
    <t>Revenus d'expl. divers</t>
  </si>
  <si>
    <t>Activation des prestations propres</t>
  </si>
  <si>
    <t>Variations de stocks</t>
  </si>
  <si>
    <t>Autres revenus</t>
  </si>
  <si>
    <t>Total revenus d'exploitation (sauf 49)</t>
  </si>
  <si>
    <t>dont 314</t>
  </si>
  <si>
    <t>dont 3180</t>
  </si>
  <si>
    <t>Gros entretien et entretien courant</t>
  </si>
  <si>
    <t>Prélèvements sur les fonds et FS cap. tiers</t>
  </si>
  <si>
    <t>Prélèvements sur les fonds et FS CP</t>
  </si>
  <si>
    <t>Charge d'intérêt</t>
  </si>
  <si>
    <t>Pertes de change réalisées</t>
  </si>
  <si>
    <t>Charges pour biensfonds, patrimoine financier</t>
  </si>
  <si>
    <t>Réévaluations, immobilisations PF</t>
  </si>
  <si>
    <t>Différentes charges financières</t>
  </si>
  <si>
    <t>Frais d'approv. en capitaux, frais admin.</t>
  </si>
  <si>
    <t>Charges de personnel e.o.</t>
  </si>
  <si>
    <t>Charges de biens, services et charges d'exploitation e.o.</t>
  </si>
  <si>
    <t>Amortissements suppl. des immobilisations corp. et incorp. PA</t>
  </si>
  <si>
    <t>Charges financières e.o. (flux de trésorérie)</t>
  </si>
  <si>
    <t>Charges financières e.o., réévaluations e.o. (comptable)</t>
  </si>
  <si>
    <t>Charges de transfert e.o. (flux de trésorérie)</t>
  </si>
  <si>
    <t>Amortissements suppl. des prêts, participations et subventions d’investissements</t>
  </si>
  <si>
    <t>4800+4801</t>
  </si>
  <si>
    <t>4802+4803</t>
  </si>
  <si>
    <t>Dissolution supplémentaire des subventions d’investissements portées au passif</t>
  </si>
  <si>
    <t>Prélèvements sur réserve liée au retraitement</t>
  </si>
  <si>
    <t>Impôts directs e.o. PP et PM</t>
  </si>
  <si>
    <t>Autres impôts directs e.o.</t>
  </si>
  <si>
    <t>Revenus e.o. de patentes, concessions</t>
  </si>
  <si>
    <t>Contributions e.o.</t>
  </si>
  <si>
    <t>Revenus divers e.o.</t>
  </si>
  <si>
    <t>Revenus financiers e.o.</t>
  </si>
  <si>
    <t>Prélèvements e.o. sur les fonds et FS</t>
  </si>
  <si>
    <t>Parts aux revenus e.o.</t>
  </si>
  <si>
    <t>Investissements e.o. pour les immobilisations corporelles</t>
  </si>
  <si>
    <t>Investissements e.o. pour les immobilisations incorporelles</t>
  </si>
  <si>
    <t>Investissements e.o. pour les prêts</t>
  </si>
  <si>
    <t>Investissements e.o. pour les participations et le capital social</t>
  </si>
  <si>
    <t xml:space="preserve">Subventions d'investissements e.o. </t>
  </si>
  <si>
    <t>Autres investissements e.o.</t>
  </si>
  <si>
    <t>683 à 686</t>
  </si>
  <si>
    <t>680+682+ 689</t>
  </si>
  <si>
    <t>Remboursements pour les investissements sur le compte des tiers</t>
  </si>
  <si>
    <t>Transfert de participations</t>
  </si>
  <si>
    <t>Remboursement de propres subventions d'investissement</t>
  </si>
  <si>
    <t xml:space="preserve">Recettes d'investissement e.o. pour les immob. corp., pour les immob. incorp. et autres recettes d'investissement </t>
  </si>
  <si>
    <t>Subventions d'investissements e.o. acquises; Remboursement e.o. de prêts; Transfert e.o. de participations; Remboursement e.o. de propres subventions d'investissement</t>
  </si>
  <si>
    <t>Attributions au fonds et FS capital de tiers</t>
  </si>
  <si>
    <t>ok. Selon J. Moret</t>
  </si>
  <si>
    <t>diverses feuilles auxilliaires utilisées pour déterminer les notes (ces feuilles sont masquées).</t>
  </si>
  <si>
    <t>Taux d'endettement net</t>
  </si>
  <si>
    <t>Revenus fiscaux
40</t>
  </si>
  <si>
    <t>Dette nette I
20-2068-10</t>
  </si>
  <si>
    <t>Degré d'autofinancement</t>
  </si>
  <si>
    <r>
      <t xml:space="preserve">Autofinancement / 
</t>
    </r>
    <r>
      <rPr>
        <b/>
        <sz val="10"/>
        <rFont val="Tahoma"/>
        <family val="2"/>
      </rPr>
      <t>(50à58-60à68)sans 57/67</t>
    </r>
  </si>
  <si>
    <r>
      <t xml:space="preserve">Investissements nets
</t>
    </r>
    <r>
      <rPr>
        <b/>
        <sz val="10"/>
        <rFont val="Tahoma"/>
        <family val="2"/>
      </rPr>
      <t>(50à58-60à68)sans 57/67</t>
    </r>
  </si>
  <si>
    <t>Parts des charges d'intérêts</t>
  </si>
  <si>
    <t>Charges d'intérets nets
340-440</t>
  </si>
  <si>
    <t>Revenus courants
40+41+42+43+44+45+46+48-487-489+4895</t>
  </si>
  <si>
    <t>Dette nette I / Revenus fiscaux</t>
  </si>
  <si>
    <t>Charges d'intérêts nets / Revenus courants</t>
  </si>
  <si>
    <t>Dette brute / Revenus courants</t>
  </si>
  <si>
    <t>Dette brute par rapport aux revenus</t>
  </si>
  <si>
    <t>Proportion des investissements</t>
  </si>
  <si>
    <t>Investissements bruts / Dépenses totales</t>
  </si>
  <si>
    <t>Investissements bruts 
50 à 58 sans 57</t>
  </si>
  <si>
    <t>Part du service de la dette</t>
  </si>
  <si>
    <r>
      <t>Service de la dette / Revenus courants</t>
    </r>
    <r>
      <rPr>
        <b/>
        <vertAlign val="subscript"/>
        <sz val="10"/>
        <rFont val="Tahoma"/>
        <family val="2"/>
      </rPr>
      <t xml:space="preserve"> 
</t>
    </r>
  </si>
  <si>
    <r>
      <t>Service de la dette</t>
    </r>
    <r>
      <rPr>
        <b/>
        <vertAlign val="subscript"/>
        <sz val="10"/>
        <rFont val="Tahoma"/>
        <family val="2"/>
      </rPr>
      <t xml:space="preserve">
</t>
    </r>
    <r>
      <rPr>
        <b/>
        <sz val="10"/>
        <rFont val="Tahoma"/>
        <family val="2"/>
      </rPr>
      <t>340-440+33+364+365+366-466</t>
    </r>
  </si>
  <si>
    <t>Dette nette I par habitant en francs</t>
  </si>
  <si>
    <t>Population résidente permanente</t>
  </si>
  <si>
    <t>Dette nette I / Population résidente permanente</t>
  </si>
  <si>
    <t>Taux d'autofinancement</t>
  </si>
  <si>
    <t>Autofinancement / Revenus courants</t>
  </si>
  <si>
    <r>
      <t xml:space="preserve">Dépenses totales
30+31-3180+34-344+36-364-365-366+380+381+3840+386+50+51+52+54+55+56+58 
</t>
    </r>
    <r>
      <rPr>
        <b/>
        <vertAlign val="subscript"/>
        <sz val="10"/>
        <rFont val="Tahoma"/>
        <family val="2"/>
      </rPr>
      <t xml:space="preserve"> </t>
    </r>
  </si>
  <si>
    <t>Part des charges d'intérêts</t>
  </si>
  <si>
    <t xml:space="preserve">Faible écart par rapport à </t>
  </si>
  <si>
    <t>Notation du taux d'endettement net (I9)</t>
  </si>
  <si>
    <t>Notation de la proportion des investissements  bruts (I14)</t>
  </si>
  <si>
    <t>Taux d'endettement net [I9]</t>
  </si>
  <si>
    <t>Proportion des investissments bruts [I14]</t>
  </si>
  <si>
    <t>I9</t>
  </si>
  <si>
    <t>Taux d'endettement minime ou inexistant</t>
  </si>
  <si>
    <t>I14</t>
  </si>
  <si>
    <t>Proportion idéale</t>
  </si>
  <si>
    <t>Taux d'endettement faible</t>
  </si>
  <si>
    <t>Taux d'endettement encore supportable et non problématique</t>
  </si>
  <si>
    <t>la proportion  idéale</t>
  </si>
  <si>
    <t>Taux d'endettement significatif et potentiellement problématique</t>
  </si>
  <si>
    <t>Excès ou insuffisance d'investissement tolérable</t>
  </si>
  <si>
    <t>Taux d'endettement fort et problématique</t>
  </si>
  <si>
    <t>Taux d'endettement excessif et très problématique</t>
  </si>
  <si>
    <t xml:space="preserve">Excès ou insuffisance d'investissement juste tolérable </t>
  </si>
  <si>
    <t>Taux d'endettement extrême</t>
  </si>
  <si>
    <t>Excès ou insuffisance d'investissement problématique</t>
  </si>
  <si>
    <t>Excès ou insuffisance d'investissement très problématique</t>
  </si>
  <si>
    <t>Excès d'investissement extrêmement problématique</t>
  </si>
  <si>
    <t>Notation du part du service de la dette (I13)</t>
  </si>
  <si>
    <t>Part du service de la dette [I13]</t>
  </si>
  <si>
    <t>I13</t>
  </si>
  <si>
    <t>Très faible hypothèque de l'effet de tenailles sur les revenus courants</t>
  </si>
  <si>
    <t>Faible hypothèque</t>
  </si>
  <si>
    <t>Hypothèque significative</t>
  </si>
  <si>
    <t>(Trop) forte hypothèque</t>
  </si>
  <si>
    <t>Notation de la part des charges d'intérêts (I12)</t>
  </si>
  <si>
    <t>Notation de la dette nette par habitant (I15)</t>
  </si>
  <si>
    <t>Part des charges d'intérêts [I12]</t>
  </si>
  <si>
    <t>Dette nette par habitant [I15]</t>
  </si>
  <si>
    <t>I12</t>
  </si>
  <si>
    <t>Intérêts nets nuls ou négatifs</t>
  </si>
  <si>
    <t>I15</t>
  </si>
  <si>
    <t>Très faible hypothèque des intérêts nets sur les revenus courants</t>
  </si>
  <si>
    <t>Notation de la dette brute par rapport aux revenus (I10)</t>
  </si>
  <si>
    <t>Notation du taux d'autofinancement (I11)</t>
  </si>
  <si>
    <t>Dette brute par rapport aux revenus [I10]</t>
  </si>
  <si>
    <t>Taux d'autofinancement [I11]</t>
  </si>
  <si>
    <t>I10</t>
  </si>
  <si>
    <t>I11</t>
  </si>
  <si>
    <t>Excellent taux d'autofinancement</t>
  </si>
  <si>
    <t>Bon taux d'autofinancement</t>
  </si>
  <si>
    <t>Taux d'autofinancement suffisant</t>
  </si>
  <si>
    <t>Taux d'autofinancement insuffisant</t>
  </si>
  <si>
    <t>Taux d'autofinancement très insuffisant</t>
  </si>
  <si>
    <t>Autofinancement quasi inexistant</t>
  </si>
  <si>
    <t>Autofinancement négatif</t>
  </si>
  <si>
    <t>Indicateur 11</t>
  </si>
  <si>
    <t>Indicateur 9</t>
  </si>
  <si>
    <t>Indicateur 10</t>
  </si>
  <si>
    <t>Indicateur 12</t>
  </si>
  <si>
    <t>Indicateur 14</t>
  </si>
  <si>
    <t>Indicateur 13</t>
  </si>
  <si>
    <t>Indicateur 15</t>
  </si>
  <si>
    <t>Calcul des indicateurs MCH2 auxiliaires</t>
  </si>
  <si>
    <t>Calcul des indicateurs IDHEAP</t>
  </si>
  <si>
    <t>Tables de notation MCH2 auxiliaires</t>
  </si>
  <si>
    <t>Indicateur de l'importance de l'endettement</t>
  </si>
  <si>
    <t>Dette nette par habitant</t>
  </si>
  <si>
    <t>Indicateurs MCH2 auxiliaires</t>
  </si>
  <si>
    <t>Indicateur d'équilibres budgétaires</t>
  </si>
  <si>
    <t>Cette feuille donne les valeurs des indicateurs et les notes associées.</t>
  </si>
  <si>
    <t>Très faible hypothèque des intérêts nets sur les revenus fiscaux directs</t>
  </si>
  <si>
    <t>Dette brute minime ou inexistante</t>
  </si>
  <si>
    <t xml:space="preserve">Faible dette brute </t>
  </si>
  <si>
    <t>Dette brute significative et potentiellement problématique</t>
  </si>
  <si>
    <t>Dette brute encore supportable et non problématique</t>
  </si>
  <si>
    <t>Dete brute élevée et problématique</t>
  </si>
  <si>
    <t>Dette brute excessive et très problématique</t>
  </si>
  <si>
    <t>Dette brute extrême</t>
  </si>
  <si>
    <t>Effet de tenailles nul voire négatif</t>
  </si>
  <si>
    <t>Engagements nets inexistants</t>
  </si>
  <si>
    <t>Engagements nets faibles</t>
  </si>
  <si>
    <t xml:space="preserve">Engagements nets encore supportables et non problématiques </t>
  </si>
  <si>
    <t>Engagements nets élevés et problématiques</t>
  </si>
  <si>
    <t>Engagements nets excessifs et très problématiques</t>
  </si>
  <si>
    <t>Engagements extrêmement élevés</t>
  </si>
  <si>
    <t>Engagements nets significatifs et potentiellement problématiques</t>
  </si>
  <si>
    <t>Instruments financiers dérivés à court terme</t>
  </si>
  <si>
    <t>Instruments financiers dérivés à long terme</t>
  </si>
  <si>
    <r>
      <t>Dette brute 31.12.
(201-2016+206-2066-2068)t</t>
    </r>
    <r>
      <rPr>
        <b/>
        <vertAlign val="subscript"/>
        <sz val="10"/>
        <rFont val="Tahoma"/>
        <family val="2"/>
      </rPr>
      <t>0</t>
    </r>
  </si>
  <si>
    <r>
      <t>Dette brute 1.1.
(201-2016+206-2066-2068)t</t>
    </r>
    <r>
      <rPr>
        <b/>
        <vertAlign val="subscript"/>
        <sz val="10"/>
        <rFont val="Tahoma"/>
        <family val="2"/>
      </rPr>
      <t>-1</t>
    </r>
  </si>
  <si>
    <t>Dette brute
200+201-2016+206-2066-2068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</si>
</sst>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 #,##0.00_ ;_ * \-#,##0.00_ ;_ * &quot;-&quot;??_ ;_ @_ "/>
    <numFmt numFmtId="164" formatCode="0.00000%"/>
    <numFmt numFmtId="165" formatCode="0.0%"/>
    <numFmt numFmtId="166" formatCode="_ * #,##0_ ;_ * \-#,##0_ ;_ * &quot;-&quot;??_ ;_ @_ "/>
    <numFmt numFmtId="167" formatCode="#,##0;\-\ #,##0"/>
    <numFmt numFmtId="168" formatCode="_ [$€-2]\ * #,##0.00_ ;_ [$€-2]\ * \-#,##0.00_ ;_ [$€-2]\ * &quot;-&quot;??_ "/>
    <numFmt numFmtId="169" formatCode="0.0"/>
    <numFmt numFmtId="170" formatCode="General_)"/>
    <numFmt numFmtId="171" formatCode="#,##0_ ;[Red]\-#,##0\ "/>
    <numFmt numFmtId="172" formatCode="#\ ###\ ##0"/>
  </numFmts>
  <fonts count="55" x14ac:knownFonts="1">
    <font>
      <sz val="10"/>
      <name val="Arial"/>
    </font>
    <font>
      <sz val="10"/>
      <name val="Arial"/>
      <family val="2"/>
    </font>
    <font>
      <sz val="10"/>
      <name val="Arial Narrow"/>
      <family val="2"/>
    </font>
    <font>
      <u/>
      <sz val="10"/>
      <color indexed="12"/>
      <name val="Arial"/>
      <family val="2"/>
    </font>
    <font>
      <b/>
      <sz val="16"/>
      <name val="Tahoma"/>
      <family val="2"/>
    </font>
    <font>
      <sz val="11"/>
      <name val="Tahoma"/>
      <family val="2"/>
    </font>
    <font>
      <sz val="11"/>
      <color indexed="10"/>
      <name val="Tahoma"/>
      <family val="2"/>
    </font>
    <font>
      <sz val="8"/>
      <name val="Tahoma"/>
      <family val="2"/>
    </font>
    <font>
      <sz val="10"/>
      <name val="Tahoma"/>
      <family val="2"/>
    </font>
    <font>
      <b/>
      <i/>
      <sz val="16"/>
      <name val="Tahoma"/>
      <family val="2"/>
    </font>
    <font>
      <b/>
      <i/>
      <sz val="14"/>
      <name val="Tahoma"/>
      <family val="2"/>
    </font>
    <font>
      <b/>
      <sz val="13"/>
      <name val="Tahoma"/>
      <family val="2"/>
    </font>
    <font>
      <b/>
      <i/>
      <sz val="11"/>
      <name val="Tahoma"/>
      <family val="2"/>
    </font>
    <font>
      <b/>
      <sz val="10"/>
      <name val="Tahoma"/>
      <family val="2"/>
    </font>
    <font>
      <sz val="13"/>
      <color indexed="10"/>
      <name val="Tahoma"/>
      <family val="2"/>
    </font>
    <font>
      <b/>
      <i/>
      <sz val="10"/>
      <name val="Tahoma"/>
      <family val="2"/>
    </font>
    <font>
      <b/>
      <sz val="12"/>
      <name val="Tahoma"/>
      <family val="2"/>
    </font>
    <font>
      <b/>
      <sz val="18"/>
      <name val="Tahoma"/>
      <family val="2"/>
    </font>
    <font>
      <b/>
      <i/>
      <sz val="12"/>
      <name val="Tahoma"/>
      <family val="2"/>
    </font>
    <font>
      <sz val="12"/>
      <name val="Tahoma"/>
      <family val="2"/>
    </font>
    <font>
      <sz val="14"/>
      <name val="Tahoma"/>
      <family val="2"/>
    </font>
    <font>
      <b/>
      <vertAlign val="subscript"/>
      <sz val="10"/>
      <name val="Tahoma"/>
      <family val="2"/>
    </font>
    <font>
      <sz val="16"/>
      <name val="Tahoma"/>
      <family val="2"/>
    </font>
    <font>
      <u/>
      <sz val="10"/>
      <color indexed="12"/>
      <name val="Tahoma"/>
      <family val="2"/>
    </font>
    <font>
      <i/>
      <sz val="10"/>
      <name val="Tahoma"/>
      <family val="2"/>
    </font>
    <font>
      <i/>
      <u/>
      <sz val="10"/>
      <name val="Tahoma"/>
      <family val="2"/>
    </font>
    <font>
      <b/>
      <sz val="16"/>
      <color indexed="10"/>
      <name val="Tahoma"/>
      <family val="2"/>
    </font>
    <font>
      <b/>
      <sz val="9"/>
      <name val="Tahoma"/>
      <family val="2"/>
    </font>
    <font>
      <sz val="10"/>
      <name val="Arial"/>
      <family val="2"/>
    </font>
    <font>
      <sz val="9"/>
      <color indexed="81"/>
      <name val="Tahoma"/>
      <family val="2"/>
    </font>
    <font>
      <b/>
      <vertAlign val="subscript"/>
      <sz val="9"/>
      <name val="Tahoma"/>
      <family val="2"/>
    </font>
    <font>
      <sz val="10"/>
      <name val="Arial"/>
      <family val="2"/>
    </font>
    <font>
      <sz val="11"/>
      <color indexed="8"/>
      <name val="Calibri"/>
      <family val="2"/>
    </font>
    <font>
      <sz val="11"/>
      <color indexed="9"/>
      <name val="Calibri"/>
      <family val="2"/>
    </font>
    <font>
      <b/>
      <sz val="10"/>
      <name val="Arial Narrow"/>
      <family val="2"/>
    </font>
    <font>
      <sz val="10"/>
      <name val="MS Sans Serif"/>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26"/>
      </patternFill>
    </fill>
    <fill>
      <patternFill patternType="solid">
        <fgColor indexed="44"/>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2"/>
        <bgColor indexed="64"/>
      </patternFill>
    </fill>
    <fill>
      <patternFill patternType="solid">
        <fgColor indexed="10"/>
        <bgColor indexed="64"/>
      </patternFill>
    </fill>
    <fill>
      <patternFill patternType="solid">
        <fgColor indexed="44"/>
        <bgColor indexed="64"/>
      </patternFill>
    </fill>
    <fill>
      <patternFill patternType="solid">
        <fgColor indexed="52"/>
        <bgColor indexed="64"/>
      </patternFill>
    </fill>
    <fill>
      <patternFill patternType="solid">
        <fgColor indexed="50"/>
        <bgColor indexed="64"/>
      </patternFill>
    </fill>
    <fill>
      <patternFill patternType="solid">
        <fgColor indexed="13"/>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96">
    <xf numFmtId="0" fontId="0"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6" fillId="2" borderId="0" applyNumberFormat="0" applyBorder="0" applyAlignment="0" applyProtection="0"/>
    <xf numFmtId="0" fontId="32" fillId="2" borderId="0" applyNumberFormat="0" applyBorder="0" applyAlignment="0" applyProtection="0"/>
    <xf numFmtId="0" fontId="36" fillId="3" borderId="0" applyNumberFormat="0" applyBorder="0" applyAlignment="0" applyProtection="0"/>
    <xf numFmtId="0" fontId="32" fillId="3" borderId="0" applyNumberFormat="0" applyBorder="0" applyAlignment="0" applyProtection="0"/>
    <xf numFmtId="0" fontId="36" fillId="4" borderId="0" applyNumberFormat="0" applyBorder="0" applyAlignment="0" applyProtection="0"/>
    <xf numFmtId="0" fontId="32" fillId="4" borderId="0" applyNumberFormat="0" applyBorder="0" applyAlignment="0" applyProtection="0"/>
    <xf numFmtId="0" fontId="36" fillId="5" borderId="0" applyNumberFormat="0" applyBorder="0" applyAlignment="0" applyProtection="0"/>
    <xf numFmtId="0" fontId="32" fillId="5" borderId="0" applyNumberFormat="0" applyBorder="0" applyAlignment="0" applyProtection="0"/>
    <xf numFmtId="0" fontId="36" fillId="6" borderId="0" applyNumberFormat="0" applyBorder="0" applyAlignment="0" applyProtection="0"/>
    <xf numFmtId="0" fontId="32" fillId="6" borderId="0" applyNumberFormat="0" applyBorder="0" applyAlignment="0" applyProtection="0"/>
    <xf numFmtId="0" fontId="36" fillId="7"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12" borderId="0" applyNumberFormat="0" applyBorder="0" applyAlignment="0" applyProtection="0"/>
    <xf numFmtId="0" fontId="36" fillId="10" borderId="0" applyNumberFormat="0" applyBorder="0" applyAlignment="0" applyProtection="0"/>
    <xf numFmtId="0" fontId="32" fillId="10" borderId="0" applyNumberFormat="0" applyBorder="0" applyAlignment="0" applyProtection="0"/>
    <xf numFmtId="0" fontId="36" fillId="8" borderId="0" applyNumberFormat="0" applyBorder="0" applyAlignment="0" applyProtection="0"/>
    <xf numFmtId="0" fontId="32" fillId="8" borderId="0" applyNumberFormat="0" applyBorder="0" applyAlignment="0" applyProtection="0"/>
    <xf numFmtId="0" fontId="36" fillId="11" borderId="0" applyNumberFormat="0" applyBorder="0" applyAlignment="0" applyProtection="0"/>
    <xf numFmtId="0" fontId="32" fillId="11" borderId="0" applyNumberFormat="0" applyBorder="0" applyAlignment="0" applyProtection="0"/>
    <xf numFmtId="0" fontId="36" fillId="5" borderId="0" applyNumberFormat="0" applyBorder="0" applyAlignment="0" applyProtection="0"/>
    <xf numFmtId="0" fontId="32" fillId="5" borderId="0" applyNumberFormat="0" applyBorder="0" applyAlignment="0" applyProtection="0"/>
    <xf numFmtId="0" fontId="36" fillId="10" borderId="0" applyNumberFormat="0" applyBorder="0" applyAlignment="0" applyProtection="0"/>
    <xf numFmtId="0" fontId="32" fillId="10" borderId="0" applyNumberFormat="0" applyBorder="0" applyAlignment="0" applyProtection="0"/>
    <xf numFmtId="0" fontId="36" fillId="12" borderId="0" applyNumberFormat="0" applyBorder="0" applyAlignment="0" applyProtection="0"/>
    <xf numFmtId="0" fontId="32" fillId="12" borderId="0" applyNumberFormat="0" applyBorder="0" applyAlignment="0" applyProtection="0"/>
    <xf numFmtId="0" fontId="33" fillId="1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7" fillId="15" borderId="0" applyNumberFormat="0" applyBorder="0" applyAlignment="0" applyProtection="0"/>
    <xf numFmtId="0" fontId="33" fillId="15" borderId="0" applyNumberFormat="0" applyBorder="0" applyAlignment="0" applyProtection="0"/>
    <xf numFmtId="0" fontId="37" fillId="8" borderId="0" applyNumberFormat="0" applyBorder="0" applyAlignment="0" applyProtection="0"/>
    <xf numFmtId="0" fontId="33" fillId="8" borderId="0" applyNumberFormat="0" applyBorder="0" applyAlignment="0" applyProtection="0"/>
    <xf numFmtId="0" fontId="37" fillId="11" borderId="0" applyNumberFormat="0" applyBorder="0" applyAlignment="0" applyProtection="0"/>
    <xf numFmtId="0" fontId="33" fillId="11" borderId="0" applyNumberFormat="0" applyBorder="0" applyAlignment="0" applyProtection="0"/>
    <xf numFmtId="0" fontId="37" fillId="16" borderId="0" applyNumberFormat="0" applyBorder="0" applyAlignment="0" applyProtection="0"/>
    <xf numFmtId="0" fontId="33" fillId="16" borderId="0" applyNumberFormat="0" applyBorder="0" applyAlignment="0" applyProtection="0"/>
    <xf numFmtId="0" fontId="37" fillId="17" borderId="0" applyNumberFormat="0" applyBorder="0" applyAlignment="0" applyProtection="0"/>
    <xf numFmtId="0" fontId="33" fillId="17" borderId="0" applyNumberFormat="0" applyBorder="0" applyAlignment="0" applyProtection="0"/>
    <xf numFmtId="0" fontId="37" fillId="18" borderId="0" applyNumberFormat="0" applyBorder="0" applyAlignment="0" applyProtection="0"/>
    <xf numFmtId="0" fontId="33"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8" fillId="13" borderId="1" applyNumberFormat="0" applyAlignment="0" applyProtection="0"/>
    <xf numFmtId="0" fontId="38" fillId="13" borderId="1" applyNumberFormat="0" applyAlignment="0" applyProtection="0"/>
    <xf numFmtId="0" fontId="38" fillId="13" borderId="1" applyNumberFormat="0" applyAlignment="0" applyProtection="0"/>
    <xf numFmtId="0" fontId="52" fillId="0" borderId="0" applyNumberFormat="0" applyFill="0" applyBorder="0" applyAlignment="0" applyProtection="0"/>
    <xf numFmtId="0" fontId="39" fillId="13" borderId="2" applyNumberFormat="0" applyAlignment="0" applyProtection="0"/>
    <xf numFmtId="0" fontId="39" fillId="13" borderId="2" applyNumberFormat="0" applyAlignment="0" applyProtection="0"/>
    <xf numFmtId="0" fontId="39" fillId="13" borderId="2" applyNumberFormat="0" applyAlignment="0" applyProtection="0"/>
    <xf numFmtId="0" fontId="39" fillId="13" borderId="2" applyNumberFormat="0" applyAlignment="0" applyProtection="0"/>
    <xf numFmtId="0" fontId="51" fillId="0" borderId="3" applyNumberFormat="0" applyFill="0" applyAlignment="0" applyProtection="0"/>
    <xf numFmtId="0" fontId="28" fillId="9" borderId="4" applyNumberFormat="0" applyFont="0" applyAlignment="0" applyProtection="0"/>
    <xf numFmtId="43" fontId="28" fillId="0" borderId="0" applyFont="0" applyFill="0" applyBorder="0" applyAlignment="0" applyProtection="0"/>
    <xf numFmtId="43" fontId="28" fillId="0" borderId="0" applyFont="0" applyFill="0" applyBorder="0" applyAlignment="0" applyProtection="0"/>
    <xf numFmtId="0" fontId="40" fillId="7" borderId="2" applyNumberFormat="0" applyAlignment="0" applyProtection="0"/>
    <xf numFmtId="0" fontId="40" fillId="7" borderId="2" applyNumberFormat="0" applyAlignment="0" applyProtection="0"/>
    <xf numFmtId="0" fontId="40" fillId="7" borderId="2" applyNumberFormat="0" applyAlignment="0" applyProtection="0"/>
    <xf numFmtId="0" fontId="40" fillId="7" borderId="2" applyNumberFormat="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4" borderId="0" applyNumberFormat="0" applyBorder="0" applyAlignment="0" applyProtection="0"/>
    <xf numFmtId="0" fontId="43" fillId="4" borderId="0" applyNumberFormat="0" applyBorder="0" applyAlignment="0" applyProtection="0"/>
    <xf numFmtId="0" fontId="43" fillId="4" borderId="0" applyNumberFormat="0" applyBorder="0" applyAlignment="0" applyProtection="0"/>
    <xf numFmtId="0" fontId="45" fillId="3" borderId="0" applyNumberFormat="0" applyBorder="0" applyAlignment="0" applyProtection="0"/>
    <xf numFmtId="43" fontId="28" fillId="0" borderId="0" applyFont="0" applyFill="0" applyBorder="0" applyAlignment="0" applyProtection="0"/>
    <xf numFmtId="40" fontId="35"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3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0" fontId="35"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28" fillId="0" borderId="0"/>
    <xf numFmtId="170" fontId="28" fillId="0" borderId="0"/>
    <xf numFmtId="0" fontId="28" fillId="9" borderId="4" applyNumberFormat="0" applyFont="0" applyAlignment="0" applyProtection="0"/>
    <xf numFmtId="0" fontId="28" fillId="9" borderId="4" applyNumberFormat="0" applyFont="0" applyAlignment="0" applyProtection="0"/>
    <xf numFmtId="0" fontId="28" fillId="9" borderId="4" applyNumberFormat="0" applyFont="0" applyAlignment="0" applyProtection="0"/>
    <xf numFmtId="9" fontId="1" fillId="0" borderId="0" applyFont="0" applyFill="0" applyBorder="0" applyAlignment="0" applyProtection="0"/>
    <xf numFmtId="9" fontId="3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35"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8" fillId="0" borderId="0" applyFont="0" applyFill="0" applyBorder="0" applyAlignment="0" applyProtection="0"/>
    <xf numFmtId="9" fontId="35" fillId="0" borderId="0" applyFont="0" applyFill="0" applyBorder="0" applyAlignment="0" applyProtection="0"/>
    <xf numFmtId="0" fontId="43" fillId="4"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38" fillId="13" borderId="1" applyNumberFormat="0" applyAlignment="0" applyProtection="0"/>
    <xf numFmtId="171"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46" fillId="0" borderId="0"/>
    <xf numFmtId="0" fontId="28" fillId="0" borderId="0"/>
    <xf numFmtId="170" fontId="28" fillId="0" borderId="0"/>
    <xf numFmtId="0" fontId="28" fillId="0" borderId="0"/>
    <xf numFmtId="0" fontId="28" fillId="0" borderId="0"/>
    <xf numFmtId="0" fontId="28" fillId="0" borderId="0"/>
    <xf numFmtId="0" fontId="28" fillId="0" borderId="0"/>
    <xf numFmtId="0" fontId="42" fillId="0" borderId="0" applyNumberFormat="0" applyFill="0" applyBorder="0" applyAlignment="0" applyProtection="0"/>
    <xf numFmtId="172" fontId="34" fillId="0" borderId="6" applyBorder="0" applyAlignment="0">
      <alignment horizontal="center"/>
    </xf>
    <xf numFmtId="0" fontId="47" fillId="0" borderId="0" applyNumberFormat="0" applyFill="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41" fillId="0" borderId="5" applyNumberFormat="0" applyFill="0" applyAlignment="0" applyProtection="0"/>
    <xf numFmtId="0" fontId="47" fillId="0" borderId="0" applyNumberFormat="0" applyFill="0" applyBorder="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53" fillId="23" borderId="10" applyNumberFormat="0" applyAlignment="0" applyProtection="0"/>
    <xf numFmtId="0" fontId="51" fillId="0" borderId="3" applyNumberFormat="0" applyFill="0" applyAlignment="0" applyProtection="0"/>
    <xf numFmtId="0" fontId="51" fillId="0" borderId="3" applyNumberFormat="0" applyFill="0" applyAlignment="0" applyProtection="0"/>
    <xf numFmtId="0" fontId="51" fillId="0" borderId="3"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23" borderId="10" applyNumberFormat="0" applyAlignment="0" applyProtection="0"/>
    <xf numFmtId="0" fontId="53" fillId="23" borderId="10" applyNumberFormat="0" applyAlignment="0" applyProtection="0"/>
    <xf numFmtId="0" fontId="53" fillId="23" borderId="10" applyNumberFormat="0" applyAlignment="0" applyProtection="0"/>
  </cellStyleXfs>
  <cellXfs count="564">
    <xf numFmtId="0" fontId="0" fillId="0" borderId="0" xfId="0"/>
    <xf numFmtId="0" fontId="5" fillId="0" borderId="0" xfId="0" applyFont="1" applyAlignment="1">
      <alignment horizontal="justify" wrapText="1"/>
    </xf>
    <xf numFmtId="0" fontId="2" fillId="0" borderId="0" xfId="0" applyFont="1" applyFill="1"/>
    <xf numFmtId="0" fontId="2" fillId="0" borderId="0" xfId="0" applyFont="1" applyFill="1" applyAlignment="1">
      <alignment horizontal="right"/>
    </xf>
    <xf numFmtId="0" fontId="2" fillId="0" borderId="0" xfId="0" applyFont="1" applyFill="1" applyBorder="1"/>
    <xf numFmtId="165" fontId="2" fillId="0" borderId="0" xfId="0" applyNumberFormat="1" applyFont="1" applyFill="1" applyAlignment="1">
      <alignment horizontal="right"/>
    </xf>
    <xf numFmtId="0" fontId="5" fillId="0" borderId="0" xfId="0" applyFont="1"/>
    <xf numFmtId="0" fontId="5" fillId="0" borderId="0" xfId="0" applyFont="1" applyAlignment="1">
      <alignment horizontal="left" wrapText="1"/>
    </xf>
    <xf numFmtId="0" fontId="5" fillId="0" borderId="0" xfId="0" applyFont="1" applyFill="1"/>
    <xf numFmtId="0" fontId="6" fillId="0" borderId="0" xfId="0" applyFont="1"/>
    <xf numFmtId="0" fontId="5" fillId="0" borderId="0" xfId="0" applyFont="1" applyAlignment="1">
      <alignment horizontal="justify"/>
    </xf>
    <xf numFmtId="0" fontId="5" fillId="0" borderId="0" xfId="0" applyFont="1" applyFill="1" applyAlignment="1">
      <alignment horizontal="justify" wrapText="1"/>
    </xf>
    <xf numFmtId="0" fontId="7" fillId="0" borderId="0" xfId="0" applyFont="1" applyAlignment="1">
      <alignment horizontal="justify"/>
    </xf>
    <xf numFmtId="0" fontId="4" fillId="0" borderId="0" xfId="0" applyFont="1" applyFill="1" applyBorder="1" applyAlignment="1" applyProtection="1">
      <alignment horizontal="left"/>
    </xf>
    <xf numFmtId="0" fontId="8" fillId="0" borderId="0" xfId="0" applyFont="1" applyFill="1" applyProtection="1"/>
    <xf numFmtId="0" fontId="8" fillId="0" borderId="0" xfId="0" applyFont="1" applyProtection="1"/>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wrapText="1"/>
    </xf>
    <xf numFmtId="0" fontId="8" fillId="0" borderId="0" xfId="0" applyFont="1" applyFill="1" applyAlignment="1" applyProtection="1">
      <alignment wrapText="1"/>
    </xf>
    <xf numFmtId="0" fontId="5" fillId="0" borderId="0" xfId="0" applyFont="1" applyFill="1" applyBorder="1" applyAlignment="1" applyProtection="1">
      <alignment wrapText="1"/>
    </xf>
    <xf numFmtId="0" fontId="8" fillId="0" borderId="0" xfId="0" applyFont="1" applyFill="1" applyAlignment="1" applyProtection="1">
      <alignment vertical="top"/>
    </xf>
    <xf numFmtId="0" fontId="5" fillId="0" borderId="0" xfId="0" applyFont="1" applyFill="1" applyBorder="1" applyAlignment="1" applyProtection="1">
      <alignment horizontal="left" vertical="top" wrapText="1"/>
    </xf>
    <xf numFmtId="0" fontId="9" fillId="0" borderId="11" xfId="0" applyFont="1" applyFill="1" applyBorder="1" applyAlignment="1" applyProtection="1">
      <alignment vertical="top"/>
    </xf>
    <xf numFmtId="0" fontId="5" fillId="0" borderId="11" xfId="0" applyFont="1" applyFill="1" applyBorder="1" applyAlignment="1" applyProtection="1">
      <alignment horizontal="left" vertical="top"/>
    </xf>
    <xf numFmtId="0" fontId="9" fillId="0" borderId="11" xfId="0" applyFont="1" applyFill="1" applyBorder="1" applyAlignment="1" applyProtection="1"/>
    <xf numFmtId="0" fontId="8" fillId="0" borderId="11" xfId="0" applyFont="1" applyFill="1" applyBorder="1" applyProtection="1"/>
    <xf numFmtId="0" fontId="8" fillId="0" borderId="0" xfId="0" applyFont="1" applyFill="1" applyBorder="1" applyProtection="1"/>
    <xf numFmtId="3" fontId="8" fillId="0" borderId="12" xfId="0" applyNumberFormat="1" applyFont="1" applyFill="1" applyBorder="1" applyProtection="1"/>
    <xf numFmtId="0" fontId="11" fillId="0" borderId="13" xfId="0" applyFont="1" applyFill="1" applyBorder="1" applyAlignment="1" applyProtection="1">
      <alignment horizontal="left"/>
    </xf>
    <xf numFmtId="0" fontId="8" fillId="0" borderId="13" xfId="0" applyFont="1" applyFill="1" applyBorder="1" applyProtection="1"/>
    <xf numFmtId="3" fontId="8" fillId="0" borderId="13" xfId="108" applyNumberFormat="1" applyFont="1" applyFill="1" applyBorder="1" applyProtection="1"/>
    <xf numFmtId="0" fontId="12" fillId="0" borderId="14" xfId="0" applyFont="1" applyFill="1" applyBorder="1" applyAlignment="1" applyProtection="1">
      <alignment horizontal="left"/>
    </xf>
    <xf numFmtId="0" fontId="8" fillId="0" borderId="14" xfId="0" applyFont="1" applyFill="1" applyBorder="1" applyProtection="1"/>
    <xf numFmtId="3" fontId="8" fillId="0" borderId="14" xfId="108" applyNumberFormat="1" applyFont="1" applyFill="1" applyBorder="1" applyAlignment="1" applyProtection="1">
      <alignment horizontal="right"/>
    </xf>
    <xf numFmtId="3" fontId="8" fillId="0" borderId="15" xfId="108" applyNumberFormat="1" applyFont="1" applyFill="1" applyBorder="1" applyAlignment="1" applyProtection="1">
      <alignment horizontal="right"/>
    </xf>
    <xf numFmtId="0" fontId="8" fillId="0" borderId="15" xfId="0" applyFont="1" applyFill="1" applyBorder="1" applyProtection="1"/>
    <xf numFmtId="3" fontId="8" fillId="24" borderId="15" xfId="108" applyNumberFormat="1" applyFont="1" applyFill="1" applyBorder="1" applyAlignment="1" applyProtection="1">
      <alignment horizontal="right"/>
      <protection locked="0"/>
    </xf>
    <xf numFmtId="3" fontId="8" fillId="25" borderId="15" xfId="108" applyNumberFormat="1" applyFont="1" applyFill="1" applyBorder="1" applyAlignment="1" applyProtection="1">
      <alignment horizontal="center"/>
    </xf>
    <xf numFmtId="3" fontId="8" fillId="0" borderId="13" xfId="108" applyNumberFormat="1" applyFont="1" applyFill="1" applyBorder="1" applyAlignment="1" applyProtection="1">
      <alignment horizontal="right"/>
    </xf>
    <xf numFmtId="3" fontId="8" fillId="24" borderId="13" xfId="108" applyNumberFormat="1" applyFont="1" applyFill="1" applyBorder="1" applyAlignment="1" applyProtection="1">
      <alignment horizontal="right"/>
      <protection locked="0"/>
    </xf>
    <xf numFmtId="3" fontId="8" fillId="25" borderId="13" xfId="108" applyNumberFormat="1" applyFont="1" applyFill="1" applyBorder="1" applyAlignment="1" applyProtection="1">
      <alignment horizontal="center"/>
    </xf>
    <xf numFmtId="3" fontId="8" fillId="0" borderId="0" xfId="108" applyNumberFormat="1" applyFont="1" applyFill="1" applyBorder="1" applyAlignment="1" applyProtection="1">
      <alignment horizontal="right"/>
    </xf>
    <xf numFmtId="0" fontId="13" fillId="0" borderId="0" xfId="0" applyFont="1" applyFill="1" applyBorder="1" applyAlignment="1" applyProtection="1">
      <alignment horizontal="right"/>
    </xf>
    <xf numFmtId="3" fontId="8" fillId="0" borderId="0" xfId="108" applyNumberFormat="1" applyFont="1" applyFill="1" applyBorder="1" applyProtection="1"/>
    <xf numFmtId="0" fontId="8" fillId="0" borderId="0" xfId="0" applyFont="1" applyFill="1" applyBorder="1" applyAlignment="1" applyProtection="1">
      <alignment horizontal="left"/>
    </xf>
    <xf numFmtId="3" fontId="8" fillId="24" borderId="0" xfId="108" applyNumberFormat="1" applyFont="1" applyFill="1" applyAlignment="1" applyProtection="1">
      <alignment horizontal="right"/>
      <protection locked="0"/>
    </xf>
    <xf numFmtId="3" fontId="8" fillId="25" borderId="0" xfId="108" applyNumberFormat="1" applyFont="1" applyFill="1" applyAlignment="1" applyProtection="1">
      <alignment horizontal="center"/>
    </xf>
    <xf numFmtId="0" fontId="8" fillId="0" borderId="0" xfId="0" applyFont="1" applyFill="1" applyBorder="1" applyAlignment="1" applyProtection="1">
      <alignment horizontal="left" vertical="center"/>
    </xf>
    <xf numFmtId="3" fontId="8" fillId="24" borderId="0" xfId="108" applyNumberFormat="1" applyFont="1" applyFill="1" applyBorder="1" applyAlignment="1" applyProtection="1">
      <alignment horizontal="right"/>
      <protection locked="0"/>
    </xf>
    <xf numFmtId="3" fontId="8" fillId="25" borderId="0" xfId="108" applyNumberFormat="1" applyFont="1" applyFill="1" applyBorder="1" applyAlignment="1" applyProtection="1">
      <alignment horizontal="center"/>
    </xf>
    <xf numFmtId="0" fontId="8" fillId="0" borderId="13" xfId="0" applyFont="1" applyFill="1" applyBorder="1" applyAlignment="1" applyProtection="1">
      <alignment horizontal="left" vertical="center"/>
    </xf>
    <xf numFmtId="3" fontId="8" fillId="0" borderId="14" xfId="0" applyNumberFormat="1" applyFont="1" applyFill="1" applyBorder="1" applyProtection="1"/>
    <xf numFmtId="0" fontId="8" fillId="0" borderId="0" xfId="0" applyFont="1" applyFill="1" applyBorder="1" applyAlignment="1" applyProtection="1">
      <alignment vertical="center"/>
    </xf>
    <xf numFmtId="0" fontId="8" fillId="0" borderId="13" xfId="0" applyFont="1" applyFill="1" applyBorder="1" applyAlignment="1" applyProtection="1">
      <alignment vertical="center"/>
    </xf>
    <xf numFmtId="1" fontId="13" fillId="0" borderId="0" xfId="108" applyNumberFormat="1" applyFont="1" applyFill="1" applyBorder="1" applyProtection="1"/>
    <xf numFmtId="0" fontId="8" fillId="0" borderId="15" xfId="0" applyFont="1" applyFill="1" applyBorder="1" applyAlignment="1" applyProtection="1">
      <alignment vertical="center"/>
    </xf>
    <xf numFmtId="166" fontId="8" fillId="0" borderId="0" xfId="0" applyNumberFormat="1" applyFont="1" applyFill="1" applyBorder="1" applyAlignment="1" applyProtection="1">
      <alignment horizontal="right"/>
    </xf>
    <xf numFmtId="0" fontId="8" fillId="0" borderId="0" xfId="0" applyFont="1" applyFill="1" applyBorder="1" applyAlignment="1" applyProtection="1">
      <alignment horizontal="right"/>
    </xf>
    <xf numFmtId="0" fontId="8" fillId="0" borderId="14" xfId="0" applyFont="1" applyFill="1" applyBorder="1" applyAlignment="1" applyProtection="1">
      <alignment horizontal="right" vertical="center"/>
    </xf>
    <xf numFmtId="0" fontId="8" fillId="0" borderId="14" xfId="0" applyFont="1" applyFill="1" applyBorder="1" applyAlignment="1" applyProtection="1">
      <alignment vertical="center"/>
    </xf>
    <xf numFmtId="3" fontId="8" fillId="0" borderId="0" xfId="0" applyNumberFormat="1" applyFont="1" applyProtection="1"/>
    <xf numFmtId="0" fontId="11" fillId="0" borderId="14" xfId="0" applyFont="1" applyFill="1" applyBorder="1" applyAlignment="1" applyProtection="1">
      <alignment horizontal="left"/>
    </xf>
    <xf numFmtId="0" fontId="12" fillId="0" borderId="13" xfId="0" applyFont="1" applyFill="1" applyBorder="1" applyAlignment="1" applyProtection="1">
      <alignment horizontal="left"/>
    </xf>
    <xf numFmtId="3" fontId="8" fillId="0" borderId="13" xfId="0" applyNumberFormat="1" applyFont="1" applyFill="1" applyBorder="1" applyProtection="1"/>
    <xf numFmtId="3" fontId="8" fillId="0" borderId="0" xfId="0" applyNumberFormat="1" applyFont="1" applyFill="1" applyProtection="1"/>
    <xf numFmtId="3" fontId="8" fillId="24" borderId="13" xfId="108" applyNumberFormat="1" applyFont="1" applyFill="1" applyBorder="1" applyProtection="1">
      <protection locked="0"/>
    </xf>
    <xf numFmtId="3" fontId="8" fillId="24" borderId="0" xfId="108" applyNumberFormat="1" applyFont="1" applyFill="1" applyBorder="1" applyProtection="1"/>
    <xf numFmtId="3" fontId="8" fillId="0" borderId="0" xfId="0" applyNumberFormat="1" applyFont="1" applyFill="1" applyAlignment="1" applyProtection="1">
      <alignment horizontal="right"/>
    </xf>
    <xf numFmtId="0" fontId="8" fillId="0" borderId="11" xfId="0" applyFont="1" applyBorder="1" applyProtection="1"/>
    <xf numFmtId="0" fontId="8" fillId="0" borderId="16" xfId="0" applyFont="1" applyFill="1" applyBorder="1" applyProtection="1"/>
    <xf numFmtId="3" fontId="8" fillId="0" borderId="16" xfId="0" applyNumberFormat="1" applyFont="1" applyFill="1" applyBorder="1" applyProtection="1"/>
    <xf numFmtId="3" fontId="8" fillId="0" borderId="16" xfId="0" applyNumberFormat="1" applyFont="1" applyFill="1" applyBorder="1" applyAlignment="1" applyProtection="1">
      <alignment horizontal="right"/>
    </xf>
    <xf numFmtId="0" fontId="8" fillId="0" borderId="16" xfId="0" applyFont="1" applyFill="1" applyBorder="1" applyAlignment="1" applyProtection="1">
      <alignment horizontal="right"/>
    </xf>
    <xf numFmtId="3" fontId="8" fillId="0" borderId="0" xfId="0" applyNumberFormat="1" applyFont="1" applyFill="1" applyBorder="1" applyAlignment="1" applyProtection="1">
      <alignment horizontal="right"/>
    </xf>
    <xf numFmtId="0" fontId="8" fillId="0" borderId="14" xfId="0" applyFont="1" applyFill="1" applyBorder="1" applyAlignment="1" applyProtection="1">
      <alignment horizontal="left"/>
    </xf>
    <xf numFmtId="0" fontId="8" fillId="0" borderId="0" xfId="0" applyFont="1" applyFill="1" applyAlignment="1" applyProtection="1">
      <alignment horizontal="right"/>
    </xf>
    <xf numFmtId="0" fontId="9" fillId="0" borderId="12" xfId="0" applyFont="1" applyFill="1" applyBorder="1" applyAlignment="1" applyProtection="1">
      <alignment vertical="top"/>
    </xf>
    <xf numFmtId="0" fontId="5" fillId="0" borderId="12" xfId="0" applyFont="1" applyFill="1" applyBorder="1" applyAlignment="1" applyProtection="1">
      <alignment horizontal="left" vertical="top"/>
    </xf>
    <xf numFmtId="0" fontId="8" fillId="0" borderId="0" xfId="0" applyFont="1" applyFill="1" applyBorder="1" applyAlignment="1" applyProtection="1">
      <alignment horizontal="center" vertical="center" wrapText="1"/>
    </xf>
    <xf numFmtId="0" fontId="14" fillId="0" borderId="16" xfId="0" applyFont="1" applyFill="1" applyBorder="1" applyAlignment="1" applyProtection="1">
      <alignment horizontal="left"/>
    </xf>
    <xf numFmtId="0" fontId="15" fillId="0" borderId="0" xfId="0" applyFont="1" applyFill="1" applyBorder="1" applyAlignment="1" applyProtection="1"/>
    <xf numFmtId="0" fontId="10" fillId="26" borderId="12" xfId="0" applyFont="1" applyFill="1" applyBorder="1" applyAlignment="1" applyProtection="1"/>
    <xf numFmtId="0" fontId="8" fillId="26" borderId="12" xfId="0" applyFont="1" applyFill="1" applyBorder="1" applyProtection="1"/>
    <xf numFmtId="0" fontId="10" fillId="26" borderId="13" xfId="0" applyFont="1" applyFill="1" applyBorder="1" applyAlignment="1" applyProtection="1"/>
    <xf numFmtId="0" fontId="8" fillId="26" borderId="13" xfId="0" applyFont="1" applyFill="1" applyBorder="1" applyProtection="1"/>
    <xf numFmtId="0" fontId="8" fillId="0" borderId="0" xfId="0" applyFont="1"/>
    <xf numFmtId="0" fontId="8" fillId="0" borderId="0" xfId="0" applyFont="1" applyAlignment="1">
      <alignment horizontal="center"/>
    </xf>
    <xf numFmtId="0" fontId="5" fillId="0" borderId="0" xfId="0" applyFont="1" applyAlignment="1">
      <alignment horizontal="center"/>
    </xf>
    <xf numFmtId="49" fontId="5" fillId="0" borderId="0" xfId="0" applyNumberFormat="1" applyFont="1"/>
    <xf numFmtId="0" fontId="8" fillId="0" borderId="0" xfId="0" applyFont="1" applyFill="1"/>
    <xf numFmtId="0" fontId="8" fillId="0" borderId="0" xfId="0" applyFont="1" applyFill="1" applyAlignment="1">
      <alignment horizontal="center"/>
    </xf>
    <xf numFmtId="0" fontId="10" fillId="0" borderId="11" xfId="0" applyFont="1" applyFill="1" applyBorder="1" applyAlignment="1"/>
    <xf numFmtId="49" fontId="8" fillId="0" borderId="11" xfId="0" applyNumberFormat="1" applyFont="1" applyBorder="1"/>
    <xf numFmtId="0" fontId="8" fillId="0" borderId="11" xfId="0" applyFont="1" applyBorder="1" applyAlignment="1">
      <alignment horizontal="center"/>
    </xf>
    <xf numFmtId="0" fontId="8" fillId="0" borderId="11" xfId="0" applyFont="1" applyBorder="1"/>
    <xf numFmtId="49" fontId="16" fillId="0" borderId="13" xfId="0" applyNumberFormat="1" applyFont="1" applyBorder="1"/>
    <xf numFmtId="3" fontId="8" fillId="0" borderId="14" xfId="108" applyNumberFormat="1" applyFont="1" applyFill="1" applyBorder="1" applyProtection="1"/>
    <xf numFmtId="0" fontId="16" fillId="0" borderId="13" xfId="0" applyFont="1" applyBorder="1" applyAlignment="1">
      <alignment horizontal="center"/>
    </xf>
    <xf numFmtId="0" fontId="16" fillId="0" borderId="13" xfId="0" applyFont="1" applyBorder="1"/>
    <xf numFmtId="0" fontId="16" fillId="0" borderId="13" xfId="0" applyFont="1" applyBorder="1" applyAlignment="1">
      <alignment horizontal="right"/>
    </xf>
    <xf numFmtId="0" fontId="8" fillId="0" borderId="14" xfId="0" applyFont="1" applyBorder="1" applyAlignment="1">
      <alignment horizontal="center"/>
    </xf>
    <xf numFmtId="0" fontId="8" fillId="0" borderId="14" xfId="0" applyFont="1" applyBorder="1" applyAlignment="1">
      <alignment horizontal="right" wrapText="1"/>
    </xf>
    <xf numFmtId="0" fontId="8" fillId="0" borderId="14" xfId="0" applyFont="1" applyBorder="1" applyAlignment="1">
      <alignment horizontal="right"/>
    </xf>
    <xf numFmtId="0" fontId="8" fillId="0" borderId="15" xfId="0" applyFont="1" applyBorder="1" applyAlignment="1">
      <alignment horizontal="center"/>
    </xf>
    <xf numFmtId="0" fontId="8" fillId="0" borderId="15" xfId="0" applyFont="1" applyBorder="1" applyAlignment="1">
      <alignment horizontal="right" wrapText="1"/>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8" fillId="0" borderId="13" xfId="0" applyFont="1" applyBorder="1" applyAlignment="1">
      <alignment horizontal="center"/>
    </xf>
    <xf numFmtId="0" fontId="8" fillId="0" borderId="13" xfId="0" applyFont="1" applyBorder="1" applyAlignment="1">
      <alignment horizontal="right" wrapText="1"/>
    </xf>
    <xf numFmtId="0" fontId="8" fillId="0" borderId="13" xfId="0" applyFont="1" applyBorder="1" applyAlignment="1">
      <alignment horizontal="right" vertical="center"/>
    </xf>
    <xf numFmtId="0" fontId="8" fillId="0" borderId="0" xfId="0" applyFont="1" applyBorder="1"/>
    <xf numFmtId="0" fontId="8" fillId="0" borderId="0" xfId="0" applyFont="1" applyBorder="1" applyAlignment="1">
      <alignment horizontal="right" wrapText="1"/>
    </xf>
    <xf numFmtId="0" fontId="8" fillId="0" borderId="17" xfId="0" applyFont="1" applyBorder="1"/>
    <xf numFmtId="0" fontId="8" fillId="0" borderId="11" xfId="0" applyFont="1" applyBorder="1" applyAlignment="1">
      <alignment horizontal="right" vertical="center"/>
    </xf>
    <xf numFmtId="0" fontId="8" fillId="0" borderId="0" xfId="0" applyFont="1" applyBorder="1" applyAlignment="1">
      <alignment horizontal="center"/>
    </xf>
    <xf numFmtId="0" fontId="8" fillId="0" borderId="15" xfId="0" applyFont="1" applyBorder="1"/>
    <xf numFmtId="0" fontId="8" fillId="0" borderId="11" xfId="0" applyFont="1" applyBorder="1" applyAlignment="1">
      <alignment horizontal="right" wrapText="1"/>
    </xf>
    <xf numFmtId="0" fontId="10" fillId="0" borderId="0" xfId="0" applyFont="1" applyFill="1" applyBorder="1" applyAlignment="1"/>
    <xf numFmtId="0" fontId="8" fillId="0" borderId="0" xfId="0" applyFont="1" applyBorder="1" applyAlignment="1">
      <alignment horizontal="right"/>
    </xf>
    <xf numFmtId="0" fontId="8" fillId="0" borderId="15" xfId="0" applyFont="1" applyBorder="1" applyAlignment="1">
      <alignment horizontal="right"/>
    </xf>
    <xf numFmtId="0" fontId="8" fillId="0" borderId="17" xfId="0" applyFont="1" applyBorder="1" applyAlignment="1">
      <alignment horizontal="center"/>
    </xf>
    <xf numFmtId="0" fontId="8" fillId="0" borderId="17" xfId="0" applyFont="1" applyBorder="1" applyAlignment="1">
      <alignment horizontal="right" vertical="center"/>
    </xf>
    <xf numFmtId="0" fontId="16" fillId="0" borderId="14" xfId="0" applyFont="1" applyBorder="1" applyAlignment="1">
      <alignment horizontal="right"/>
    </xf>
    <xf numFmtId="0" fontId="8" fillId="0" borderId="17" xfId="0" applyFont="1" applyBorder="1" applyAlignment="1">
      <alignment horizontal="right" wrapText="1"/>
    </xf>
    <xf numFmtId="0" fontId="8" fillId="0" borderId="0" xfId="0" applyFont="1" applyAlignment="1">
      <alignment horizontal="right"/>
    </xf>
    <xf numFmtId="0" fontId="15" fillId="0" borderId="11" xfId="0" applyFont="1" applyFill="1" applyBorder="1" applyAlignment="1">
      <alignment horizontal="center"/>
    </xf>
    <xf numFmtId="0" fontId="15" fillId="0" borderId="0" xfId="0" applyFont="1" applyFill="1" applyBorder="1" applyAlignment="1"/>
    <xf numFmtId="165" fontId="8" fillId="0" borderId="17" xfId="0" applyNumberFormat="1" applyFont="1" applyBorder="1"/>
    <xf numFmtId="165" fontId="8" fillId="0" borderId="0" xfId="0" applyNumberFormat="1" applyFont="1" applyBorder="1"/>
    <xf numFmtId="165" fontId="8" fillId="0" borderId="11" xfId="0" applyNumberFormat="1" applyFont="1" applyBorder="1"/>
    <xf numFmtId="0" fontId="5" fillId="0" borderId="0" xfId="0" applyFont="1" applyAlignment="1">
      <alignment horizontal="left"/>
    </xf>
    <xf numFmtId="0" fontId="5" fillId="0" borderId="0" xfId="0" applyFont="1" applyAlignment="1">
      <alignment vertical="top"/>
    </xf>
    <xf numFmtId="0" fontId="17" fillId="0" borderId="0" xfId="0" applyFont="1" applyFill="1" applyProtection="1"/>
    <xf numFmtId="0" fontId="5" fillId="0" borderId="0" xfId="0" applyFont="1" applyFill="1" applyProtection="1"/>
    <xf numFmtId="0" fontId="12" fillId="0" borderId="11" xfId="0" applyFont="1" applyBorder="1" applyProtection="1"/>
    <xf numFmtId="0" fontId="5" fillId="0" borderId="11" xfId="0" applyFont="1" applyBorder="1" applyProtection="1"/>
    <xf numFmtId="0" fontId="5" fillId="0" borderId="0" xfId="0" applyFont="1" applyProtection="1"/>
    <xf numFmtId="0" fontId="18" fillId="0" borderId="0" xfId="0" applyFont="1" applyBorder="1" applyProtection="1"/>
    <xf numFmtId="0" fontId="8" fillId="0" borderId="12" xfId="0" applyFont="1" applyBorder="1" applyProtection="1"/>
    <xf numFmtId="0" fontId="8" fillId="0" borderId="13" xfId="0" applyFont="1" applyFill="1" applyBorder="1" applyAlignment="1" applyProtection="1">
      <alignment horizontal="left" vertical="top" wrapText="1"/>
    </xf>
    <xf numFmtId="0" fontId="7" fillId="0" borderId="13" xfId="0" applyFont="1" applyFill="1" applyBorder="1" applyAlignment="1" applyProtection="1">
      <alignment horizontal="left" vertical="top" wrapText="1"/>
    </xf>
    <xf numFmtId="0" fontId="7" fillId="0" borderId="0" xfId="0" applyFont="1" applyProtection="1"/>
    <xf numFmtId="0" fontId="8" fillId="0" borderId="14" xfId="0" applyFont="1" applyFill="1" applyBorder="1" applyAlignment="1" applyProtection="1">
      <alignment horizontal="left" vertical="top" wrapText="1"/>
    </xf>
    <xf numFmtId="0" fontId="12" fillId="0" borderId="12" xfId="0" applyFont="1" applyBorder="1" applyProtection="1"/>
    <xf numFmtId="0" fontId="12" fillId="0" borderId="13" xfId="0" applyFont="1" applyBorder="1" applyProtection="1"/>
    <xf numFmtId="0" fontId="8" fillId="0" borderId="0" xfId="0" applyFont="1" applyAlignment="1" applyProtection="1">
      <alignment vertical="center"/>
    </xf>
    <xf numFmtId="0" fontId="7" fillId="0" borderId="0" xfId="0" applyFont="1" applyAlignment="1" applyProtection="1">
      <alignment vertical="center"/>
    </xf>
    <xf numFmtId="0" fontId="13" fillId="0" borderId="12" xfId="0" applyFont="1" applyBorder="1" applyAlignment="1" applyProtection="1">
      <alignment horizontal="center"/>
    </xf>
    <xf numFmtId="10" fontId="8" fillId="0" borderId="13" xfId="125" applyNumberFormat="1" applyFont="1" applyBorder="1" applyAlignment="1" applyProtection="1">
      <alignment horizontal="center"/>
    </xf>
    <xf numFmtId="10" fontId="8" fillId="0" borderId="0" xfId="125" applyNumberFormat="1" applyFont="1" applyAlignment="1" applyProtection="1">
      <alignment horizontal="center"/>
    </xf>
    <xf numFmtId="10" fontId="8" fillId="0" borderId="14" xfId="125" applyNumberFormat="1" applyFont="1" applyBorder="1" applyAlignment="1" applyProtection="1">
      <alignment horizontal="center"/>
    </xf>
    <xf numFmtId="0" fontId="8" fillId="0" borderId="13" xfId="0" applyFont="1" applyBorder="1" applyAlignment="1" applyProtection="1">
      <alignment horizontal="center"/>
    </xf>
    <xf numFmtId="10" fontId="8" fillId="0" borderId="14" xfId="0" applyNumberFormat="1" applyFont="1" applyBorder="1" applyAlignment="1" applyProtection="1">
      <alignment horizontal="center"/>
    </xf>
    <xf numFmtId="0" fontId="8" fillId="0" borderId="13" xfId="0" applyFont="1" applyFill="1" applyBorder="1" applyAlignment="1" applyProtection="1">
      <alignment horizontal="center" vertical="top" wrapText="1"/>
    </xf>
    <xf numFmtId="0" fontId="8" fillId="0" borderId="14" xfId="0" applyFont="1" applyFill="1" applyBorder="1" applyAlignment="1" applyProtection="1">
      <alignment horizontal="center" vertical="top" wrapText="1"/>
    </xf>
    <xf numFmtId="0" fontId="5" fillId="0" borderId="0" xfId="0" applyFont="1" applyAlignment="1">
      <alignment horizontal="left" vertical="center" wrapText="1"/>
    </xf>
    <xf numFmtId="0" fontId="5" fillId="0" borderId="0" xfId="0" applyFont="1" applyAlignment="1">
      <alignment vertical="center"/>
    </xf>
    <xf numFmtId="0" fontId="5" fillId="0" borderId="0" xfId="0" applyFont="1" applyFill="1" applyBorder="1" applyAlignment="1" applyProtection="1">
      <alignment horizontal="right" wrapText="1"/>
    </xf>
    <xf numFmtId="0" fontId="5" fillId="0" borderId="11" xfId="0" applyFont="1" applyFill="1" applyBorder="1" applyAlignment="1" applyProtection="1">
      <alignment horizontal="left"/>
    </xf>
    <xf numFmtId="0" fontId="5" fillId="0" borderId="11" xfId="0" applyFont="1" applyFill="1" applyBorder="1" applyAlignment="1" applyProtection="1">
      <alignment horizontal="left" wrapText="1"/>
    </xf>
    <xf numFmtId="3" fontId="8" fillId="0" borderId="15" xfId="108" applyNumberFormat="1" applyFont="1" applyFill="1" applyBorder="1" applyProtection="1"/>
    <xf numFmtId="3" fontId="8" fillId="24" borderId="15" xfId="108" applyNumberFormat="1" applyFont="1" applyFill="1" applyBorder="1" applyProtection="1"/>
    <xf numFmtId="3" fontId="8" fillId="24" borderId="13" xfId="108" applyNumberFormat="1" applyFont="1" applyFill="1" applyBorder="1" applyProtection="1"/>
    <xf numFmtId="3" fontId="8" fillId="27" borderId="15" xfId="108" applyNumberFormat="1" applyFont="1" applyFill="1" applyBorder="1" applyProtection="1"/>
    <xf numFmtId="3" fontId="8" fillId="27" borderId="0" xfId="108" applyNumberFormat="1" applyFont="1" applyFill="1" applyBorder="1" applyProtection="1"/>
    <xf numFmtId="3" fontId="8" fillId="27" borderId="13" xfId="108" applyNumberFormat="1" applyFont="1" applyFill="1" applyBorder="1" applyProtection="1"/>
    <xf numFmtId="0" fontId="8" fillId="0" borderId="0" xfId="0" applyFont="1" applyFill="1" applyBorder="1" applyAlignment="1" applyProtection="1">
      <alignment horizontal="center" wrapText="1"/>
    </xf>
    <xf numFmtId="0" fontId="8" fillId="0" borderId="0" xfId="0" applyFont="1" applyAlignment="1" applyProtection="1">
      <alignment horizontal="center"/>
    </xf>
    <xf numFmtId="168" fontId="8" fillId="0" borderId="0" xfId="0" applyNumberFormat="1" applyFont="1" applyFill="1" applyProtection="1"/>
    <xf numFmtId="0" fontId="5" fillId="0" borderId="0" xfId="0" applyFont="1" applyFill="1" applyBorder="1" applyAlignment="1">
      <alignment horizontal="left"/>
    </xf>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8" fillId="0" borderId="11" xfId="0" applyFont="1" applyFill="1" applyBorder="1"/>
    <xf numFmtId="0" fontId="5" fillId="0" borderId="11" xfId="0" applyFont="1" applyFill="1" applyBorder="1" applyAlignment="1">
      <alignment horizontal="left"/>
    </xf>
    <xf numFmtId="0" fontId="5" fillId="0" borderId="11" xfId="0" applyFont="1" applyFill="1" applyBorder="1" applyAlignment="1">
      <alignment horizontal="left" wrapText="1"/>
    </xf>
    <xf numFmtId="0" fontId="5" fillId="0" borderId="11" xfId="0" applyFont="1" applyFill="1" applyBorder="1" applyAlignment="1">
      <alignment horizontal="right" wrapText="1"/>
    </xf>
    <xf numFmtId="0" fontId="4" fillId="0" borderId="18" xfId="0" applyFont="1" applyBorder="1"/>
    <xf numFmtId="0" fontId="8" fillId="0" borderId="18" xfId="0" applyFont="1" applyBorder="1"/>
    <xf numFmtId="0" fontId="16" fillId="0" borderId="18" xfId="0" applyFont="1" applyBorder="1"/>
    <xf numFmtId="0" fontId="13" fillId="0" borderId="18" xfId="0" applyFont="1" applyBorder="1"/>
    <xf numFmtId="0" fontId="19" fillId="0" borderId="0" xfId="0" applyFont="1"/>
    <xf numFmtId="0" fontId="16" fillId="0" borderId="0" xfId="0" applyFont="1" applyBorder="1" applyAlignment="1">
      <alignment horizontal="center"/>
    </xf>
    <xf numFmtId="0" fontId="8" fillId="0" borderId="14" xfId="0" applyFont="1" applyBorder="1"/>
    <xf numFmtId="0" fontId="8" fillId="0" borderId="14" xfId="0" applyFont="1" applyBorder="1" applyAlignment="1">
      <alignment vertical="center"/>
    </xf>
    <xf numFmtId="0" fontId="8" fillId="0" borderId="14" xfId="0" applyFont="1" applyFill="1" applyBorder="1" applyAlignment="1">
      <alignment vertical="center"/>
    </xf>
    <xf numFmtId="167" fontId="8" fillId="27" borderId="0" xfId="0" applyNumberFormat="1" applyFont="1" applyFill="1" applyBorder="1" applyAlignment="1" applyProtection="1">
      <alignment vertical="center"/>
    </xf>
    <xf numFmtId="167" fontId="8" fillId="28" borderId="0" xfId="0" applyNumberFormat="1" applyFont="1" applyFill="1" applyBorder="1" applyAlignment="1" applyProtection="1">
      <alignment vertical="center"/>
    </xf>
    <xf numFmtId="0" fontId="13" fillId="0" borderId="14" xfId="0" applyFont="1" applyBorder="1"/>
    <xf numFmtId="167" fontId="13" fillId="27" borderId="14" xfId="0" applyNumberFormat="1" applyFont="1" applyFill="1" applyBorder="1" applyAlignment="1" applyProtection="1">
      <alignment vertical="center"/>
    </xf>
    <xf numFmtId="167" fontId="13" fillId="28" borderId="14" xfId="0" applyNumberFormat="1" applyFont="1" applyFill="1" applyBorder="1" applyAlignment="1" applyProtection="1">
      <alignment vertical="center"/>
    </xf>
    <xf numFmtId="0" fontId="13" fillId="0" borderId="0" xfId="0" applyFont="1" applyFill="1" applyBorder="1" applyAlignment="1" applyProtection="1">
      <alignment horizontal="left" vertical="center"/>
    </xf>
    <xf numFmtId="0" fontId="8" fillId="0" borderId="0" xfId="0" applyFont="1" applyFill="1" applyBorder="1"/>
    <xf numFmtId="0" fontId="13" fillId="0" borderId="14" xfId="0" applyFont="1" applyBorder="1" applyAlignment="1">
      <alignment horizontal="left"/>
    </xf>
    <xf numFmtId="0" fontId="4" fillId="0" borderId="0" xfId="0" applyFont="1"/>
    <xf numFmtId="0" fontId="20" fillId="0" borderId="18" xfId="0" applyFont="1" applyBorder="1" applyAlignment="1">
      <alignment horizontal="right"/>
    </xf>
    <xf numFmtId="0" fontId="20" fillId="0" borderId="11" xfId="0" applyFont="1" applyBorder="1"/>
    <xf numFmtId="0" fontId="5" fillId="0" borderId="18" xfId="0" applyFont="1" applyFill="1" applyBorder="1" applyAlignment="1" applyProtection="1">
      <alignment horizontal="left"/>
    </xf>
    <xf numFmtId="0" fontId="8" fillId="0" borderId="0" xfId="0" applyFont="1" applyBorder="1" applyAlignment="1" applyProtection="1">
      <alignment horizontal="center" vertical="center"/>
    </xf>
    <xf numFmtId="0" fontId="8" fillId="0" borderId="0" xfId="0" applyFont="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8" fillId="0" borderId="0" xfId="0" applyFont="1" applyAlignment="1" applyProtection="1">
      <alignment horizontal="center" vertical="center"/>
    </xf>
    <xf numFmtId="0" fontId="8" fillId="0" borderId="13" xfId="0" applyFont="1" applyBorder="1" applyAlignment="1">
      <alignment horizontal="center" vertical="center"/>
    </xf>
    <xf numFmtId="0" fontId="8" fillId="0" borderId="13" xfId="0" applyFont="1" applyFill="1" applyBorder="1" applyAlignment="1">
      <alignment horizontal="center" vertical="center"/>
    </xf>
    <xf numFmtId="0" fontId="8" fillId="0" borderId="0" xfId="0" applyFont="1" applyAlignment="1">
      <alignment horizontal="center" vertical="center"/>
    </xf>
    <xf numFmtId="0" fontId="13" fillId="0" borderId="0" xfId="0" applyFont="1" applyBorder="1" applyAlignment="1">
      <alignment horizontal="right" vertical="center" wrapText="1"/>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NumberFormat="1" applyFont="1" applyBorder="1" applyAlignment="1">
      <alignment vertical="center"/>
    </xf>
    <xf numFmtId="10" fontId="8" fillId="0" borderId="14" xfId="0" applyNumberFormat="1" applyFont="1" applyFill="1" applyBorder="1" applyAlignment="1">
      <alignment horizontal="right" vertical="center"/>
    </xf>
    <xf numFmtId="0" fontId="13" fillId="0" borderId="14" xfId="108" applyNumberFormat="1" applyFont="1" applyBorder="1" applyAlignment="1">
      <alignment vertical="center" wrapText="1"/>
    </xf>
    <xf numFmtId="49" fontId="13" fillId="0" borderId="14" xfId="108" applyNumberFormat="1" applyFont="1" applyBorder="1" applyAlignment="1">
      <alignment horizontal="right" vertical="center" wrapText="1"/>
    </xf>
    <xf numFmtId="49" fontId="13" fillId="0" borderId="14" xfId="108" applyNumberFormat="1" applyFont="1" applyFill="1" applyBorder="1" applyAlignment="1">
      <alignment horizontal="right" vertical="center" wrapText="1"/>
    </xf>
    <xf numFmtId="0" fontId="13" fillId="0" borderId="14" xfId="0" applyFont="1" applyBorder="1" applyAlignment="1">
      <alignment horizontal="right" vertical="center" wrapText="1"/>
    </xf>
    <xf numFmtId="0" fontId="13" fillId="0" borderId="14" xfId="108" applyNumberFormat="1" applyFont="1" applyBorder="1" applyAlignment="1">
      <alignment vertical="center"/>
    </xf>
    <xf numFmtId="0" fontId="4" fillId="0" borderId="0" xfId="0" applyNumberFormat="1" applyFont="1" applyFill="1" applyBorder="1" applyAlignment="1">
      <alignment vertical="center"/>
    </xf>
    <xf numFmtId="0" fontId="8" fillId="0" borderId="0" xfId="0" applyFont="1" applyFill="1" applyBorder="1" applyAlignment="1">
      <alignment horizontal="right" vertical="center"/>
    </xf>
    <xf numFmtId="0" fontId="11" fillId="26" borderId="0" xfId="0" applyNumberFormat="1" applyFont="1" applyFill="1" applyBorder="1" applyAlignment="1">
      <alignment vertical="center"/>
    </xf>
    <xf numFmtId="0" fontId="11" fillId="26" borderId="0" xfId="0" applyFont="1" applyFill="1" applyBorder="1" applyAlignment="1">
      <alignment vertical="center"/>
    </xf>
    <xf numFmtId="0" fontId="8" fillId="26" borderId="0" xfId="0" applyFont="1" applyFill="1" applyBorder="1" applyAlignment="1">
      <alignment vertical="center"/>
    </xf>
    <xf numFmtId="0" fontId="8" fillId="26" borderId="0" xfId="0" applyFont="1" applyFill="1" applyBorder="1" applyAlignment="1">
      <alignment horizontal="right" vertical="center"/>
    </xf>
    <xf numFmtId="0" fontId="13" fillId="0" borderId="14" xfId="0" applyFont="1" applyBorder="1" applyAlignment="1">
      <alignment vertical="center"/>
    </xf>
    <xf numFmtId="0" fontId="13" fillId="0" borderId="14" xfId="0" applyFont="1" applyFill="1" applyBorder="1" applyAlignment="1">
      <alignment horizontal="right" vertical="center"/>
    </xf>
    <xf numFmtId="10" fontId="8" fillId="0" borderId="14" xfId="125" applyNumberFormat="1" applyFont="1" applyBorder="1" applyAlignment="1">
      <alignment horizontal="right" vertical="center"/>
    </xf>
    <xf numFmtId="0" fontId="8" fillId="0" borderId="0" xfId="0" applyNumberFormat="1" applyFont="1" applyAlignment="1">
      <alignment horizontal="right" vertical="center"/>
    </xf>
    <xf numFmtId="3" fontId="8" fillId="0" borderId="0" xfId="0" applyNumberFormat="1" applyFont="1" applyAlignment="1">
      <alignment horizontal="right" vertical="center"/>
    </xf>
    <xf numFmtId="165" fontId="8" fillId="0" borderId="0" xfId="0" applyNumberFormat="1" applyFont="1" applyFill="1" applyAlignment="1">
      <alignment horizontal="right" vertical="center"/>
    </xf>
    <xf numFmtId="165" fontId="8" fillId="0" borderId="0" xfId="0" applyNumberFormat="1" applyFont="1" applyAlignment="1">
      <alignment horizontal="right" vertical="center"/>
    </xf>
    <xf numFmtId="0" fontId="11" fillId="26" borderId="0" xfId="0" applyFont="1" applyFill="1" applyAlignment="1">
      <alignment horizontal="left" vertical="center"/>
    </xf>
    <xf numFmtId="0" fontId="8" fillId="26" borderId="0" xfId="0" applyFont="1" applyFill="1" applyAlignment="1">
      <alignment horizontal="right" vertical="center"/>
    </xf>
    <xf numFmtId="0" fontId="8" fillId="26" borderId="0" xfId="0" applyFont="1" applyFill="1" applyAlignment="1">
      <alignment vertical="center"/>
    </xf>
    <xf numFmtId="164" fontId="13" fillId="0" borderId="14" xfId="108" applyNumberFormat="1" applyFont="1" applyBorder="1" applyAlignment="1">
      <alignment horizontal="right" vertical="center" wrapText="1"/>
    </xf>
    <xf numFmtId="0" fontId="13" fillId="0" borderId="14" xfId="0" applyFont="1" applyFill="1" applyBorder="1" applyAlignment="1">
      <alignment horizontal="right" vertical="center" wrapText="1"/>
    </xf>
    <xf numFmtId="10" fontId="8" fillId="0" borderId="14" xfId="0" applyNumberFormat="1" applyFont="1" applyBorder="1" applyAlignment="1">
      <alignment horizontal="right" vertical="center"/>
    </xf>
    <xf numFmtId="0" fontId="2" fillId="0" borderId="0" xfId="0" applyNumberFormat="1" applyFont="1" applyAlignment="1">
      <alignment vertical="center"/>
    </xf>
    <xf numFmtId="0" fontId="2" fillId="0" borderId="0" xfId="0" applyFont="1" applyAlignment="1">
      <alignment vertical="center"/>
    </xf>
    <xf numFmtId="0" fontId="2" fillId="0" borderId="0" xfId="0" applyFont="1" applyFill="1" applyAlignment="1">
      <alignment horizontal="right" vertical="center"/>
    </xf>
    <xf numFmtId="49" fontId="13" fillId="0" borderId="14" xfId="108" applyNumberFormat="1" applyFont="1" applyBorder="1" applyAlignment="1">
      <alignment horizontal="right" vertical="center"/>
    </xf>
    <xf numFmtId="166" fontId="8" fillId="0" borderId="0" xfId="108" applyNumberFormat="1" applyFont="1" applyAlignment="1">
      <alignment horizontal="right" vertical="center"/>
    </xf>
    <xf numFmtId="2" fontId="8" fillId="0" borderId="0" xfId="108" applyNumberFormat="1" applyFont="1" applyAlignment="1">
      <alignment horizontal="right" vertical="center"/>
    </xf>
    <xf numFmtId="2" fontId="8" fillId="0" borderId="0" xfId="108" applyNumberFormat="1" applyFont="1" applyFill="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Fill="1" applyAlignment="1">
      <alignment horizontal="right" vertical="center"/>
    </xf>
    <xf numFmtId="0" fontId="8" fillId="0" borderId="0" xfId="108" applyNumberFormat="1" applyFont="1" applyAlignment="1">
      <alignment horizontal="right" vertical="center"/>
    </xf>
    <xf numFmtId="0" fontId="8" fillId="0" borderId="0" xfId="0" applyNumberFormat="1" applyFont="1" applyAlignment="1">
      <alignment vertical="center"/>
    </xf>
    <xf numFmtId="1" fontId="8" fillId="0" borderId="0" xfId="0" applyNumberFormat="1" applyFont="1"/>
    <xf numFmtId="10" fontId="8" fillId="0" borderId="13" xfId="0" applyNumberFormat="1" applyFont="1" applyFill="1" applyBorder="1" applyAlignment="1">
      <alignment horizontal="right"/>
    </xf>
    <xf numFmtId="165" fontId="8" fillId="0" borderId="0" xfId="0" applyNumberFormat="1" applyFont="1" applyAlignment="1">
      <alignment horizontal="right"/>
    </xf>
    <xf numFmtId="2" fontId="8" fillId="0" borderId="0" xfId="108" applyNumberFormat="1" applyFont="1" applyAlignment="1">
      <alignment horizontal="right"/>
    </xf>
    <xf numFmtId="1" fontId="13" fillId="0" borderId="14" xfId="108" applyNumberFormat="1" applyFont="1" applyBorder="1" applyAlignment="1">
      <alignment horizontal="right" vertical="center" wrapText="1"/>
    </xf>
    <xf numFmtId="3" fontId="8" fillId="0" borderId="14" xfId="0" applyNumberFormat="1" applyFont="1" applyFill="1" applyBorder="1" applyAlignment="1">
      <alignment horizontal="right"/>
    </xf>
    <xf numFmtId="10" fontId="8" fillId="0" borderId="14" xfId="125" applyNumberFormat="1" applyFont="1" applyFill="1" applyBorder="1" applyAlignment="1">
      <alignment horizontal="right"/>
    </xf>
    <xf numFmtId="0" fontId="5" fillId="0" borderId="12" xfId="0" applyFont="1" applyFill="1" applyBorder="1" applyAlignment="1" applyProtection="1">
      <alignment horizontal="left"/>
    </xf>
    <xf numFmtId="0" fontId="8" fillId="0" borderId="12" xfId="0" applyFont="1" applyFill="1" applyBorder="1"/>
    <xf numFmtId="0" fontId="9" fillId="0" borderId="11" xfId="0" applyFont="1" applyBorder="1" applyProtection="1"/>
    <xf numFmtId="0" fontId="9" fillId="0" borderId="13" xfId="0" applyFont="1" applyFill="1" applyBorder="1" applyProtection="1"/>
    <xf numFmtId="0" fontId="22" fillId="24" borderId="12" xfId="0" applyFont="1" applyFill="1" applyBorder="1" applyAlignment="1" applyProtection="1">
      <alignment horizontal="left"/>
    </xf>
    <xf numFmtId="0" fontId="22" fillId="0" borderId="0" xfId="0" applyFont="1" applyProtection="1"/>
    <xf numFmtId="0" fontId="9" fillId="0" borderId="11" xfId="0" applyFont="1" applyFill="1" applyBorder="1" applyProtection="1"/>
    <xf numFmtId="0" fontId="22" fillId="24" borderId="17" xfId="0" applyFont="1" applyFill="1" applyBorder="1" applyAlignment="1" applyProtection="1">
      <alignment horizontal="left"/>
    </xf>
    <xf numFmtId="0" fontId="17" fillId="0" borderId="0" xfId="0" applyFont="1" applyAlignment="1"/>
    <xf numFmtId="0" fontId="22" fillId="24" borderId="0" xfId="0" applyFont="1" applyFill="1" applyBorder="1" applyAlignment="1">
      <alignment horizontal="center" vertical="center"/>
    </xf>
    <xf numFmtId="3" fontId="8" fillId="24" borderId="13" xfId="108" applyNumberFormat="1" applyFont="1" applyFill="1" applyBorder="1" applyAlignment="1" applyProtection="1">
      <alignment horizontal="right"/>
    </xf>
    <xf numFmtId="3" fontId="8" fillId="0" borderId="0" xfId="108" applyNumberFormat="1" applyFont="1" applyFill="1" applyAlignment="1" applyProtection="1">
      <alignment horizontal="right"/>
    </xf>
    <xf numFmtId="0" fontId="22" fillId="24" borderId="0" xfId="0" applyFont="1" applyFill="1" applyBorder="1" applyAlignment="1">
      <alignment horizontal="left" vertical="center"/>
    </xf>
    <xf numFmtId="3" fontId="8" fillId="27" borderId="0" xfId="108" applyNumberFormat="1" applyFont="1" applyFill="1" applyBorder="1" applyAlignment="1" applyProtection="1">
      <alignment horizontal="right"/>
      <protection locked="0"/>
    </xf>
    <xf numFmtId="3" fontId="8" fillId="27" borderId="0" xfId="108" applyNumberFormat="1" applyFont="1" applyFill="1" applyAlignment="1" applyProtection="1">
      <alignment horizontal="right"/>
      <protection locked="0"/>
    </xf>
    <xf numFmtId="3" fontId="8" fillId="27" borderId="13" xfId="108" applyNumberFormat="1" applyFont="1" applyFill="1" applyBorder="1" applyAlignment="1" applyProtection="1">
      <alignment horizontal="right"/>
      <protection locked="0"/>
    </xf>
    <xf numFmtId="3" fontId="8" fillId="27" borderId="0" xfId="108" applyNumberFormat="1" applyFont="1" applyFill="1" applyAlignment="1" applyProtection="1">
      <alignment horizontal="right"/>
    </xf>
    <xf numFmtId="3" fontId="8" fillId="0" borderId="0" xfId="0" applyNumberFormat="1" applyFont="1" applyFill="1" applyBorder="1" applyProtection="1"/>
    <xf numFmtId="3" fontId="8" fillId="25" borderId="0" xfId="0" applyNumberFormat="1" applyFont="1" applyFill="1" applyBorder="1" applyAlignment="1" applyProtection="1">
      <alignment horizontal="center" vertical="center"/>
    </xf>
    <xf numFmtId="4" fontId="8" fillId="0" borderId="14" xfId="0" applyNumberFormat="1" applyFont="1" applyBorder="1"/>
    <xf numFmtId="4" fontId="8" fillId="0" borderId="14" xfId="0" applyNumberFormat="1" applyFont="1" applyBorder="1" applyAlignment="1">
      <alignment horizontal="right"/>
    </xf>
    <xf numFmtId="4" fontId="8" fillId="0" borderId="14" xfId="0" applyNumberFormat="1" applyFont="1" applyFill="1" applyBorder="1" applyAlignment="1">
      <alignment horizontal="right"/>
    </xf>
    <xf numFmtId="3" fontId="8" fillId="0" borderId="14" xfId="108" applyNumberFormat="1" applyFont="1" applyBorder="1" applyAlignment="1">
      <alignment horizontal="right" vertical="center"/>
    </xf>
    <xf numFmtId="3" fontId="8" fillId="0" borderId="14" xfId="0" applyNumberFormat="1" applyFont="1" applyFill="1" applyBorder="1" applyAlignment="1">
      <alignment horizontal="right" vertical="center"/>
    </xf>
    <xf numFmtId="3" fontId="8" fillId="0" borderId="14" xfId="0" applyNumberFormat="1" applyFont="1" applyBorder="1" applyAlignment="1">
      <alignment horizontal="right" vertical="center"/>
    </xf>
    <xf numFmtId="3" fontId="8" fillId="24" borderId="0" xfId="0" applyNumberFormat="1" applyFont="1" applyFill="1" applyBorder="1" applyAlignment="1" applyProtection="1">
      <alignment vertical="center"/>
    </xf>
    <xf numFmtId="4" fontId="8" fillId="0" borderId="14" xfId="0" applyNumberFormat="1" applyFont="1" applyFill="1" applyBorder="1" applyAlignment="1">
      <alignment horizontal="right" vertical="center"/>
    </xf>
    <xf numFmtId="4" fontId="8" fillId="0" borderId="14" xfId="0" applyNumberFormat="1" applyFont="1" applyBorder="1" applyAlignment="1">
      <alignment horizontal="right" vertical="center"/>
    </xf>
    <xf numFmtId="3" fontId="8" fillId="0" borderId="14" xfId="125" applyNumberFormat="1" applyFont="1" applyBorder="1" applyAlignment="1">
      <alignment horizontal="right" vertical="center"/>
    </xf>
    <xf numFmtId="3" fontId="8" fillId="0" borderId="13" xfId="108" applyNumberFormat="1" applyFont="1" applyBorder="1" applyAlignment="1">
      <alignment horizontal="right"/>
    </xf>
    <xf numFmtId="2" fontId="8" fillId="0" borderId="13" xfId="108" applyNumberFormat="1" applyFont="1" applyBorder="1" applyAlignment="1" applyProtection="1">
      <alignment horizontal="right"/>
    </xf>
    <xf numFmtId="2" fontId="8" fillId="0" borderId="0" xfId="108" applyNumberFormat="1" applyFont="1" applyAlignment="1" applyProtection="1">
      <alignment horizontal="right"/>
    </xf>
    <xf numFmtId="2" fontId="8" fillId="0" borderId="14" xfId="108" applyNumberFormat="1" applyFont="1" applyBorder="1" applyAlignment="1" applyProtection="1">
      <alignment horizontal="right"/>
    </xf>
    <xf numFmtId="2" fontId="8" fillId="0" borderId="13" xfId="0" applyNumberFormat="1" applyFont="1" applyBorder="1" applyAlignment="1" applyProtection="1">
      <alignment horizontal="right"/>
    </xf>
    <xf numFmtId="2" fontId="8" fillId="0" borderId="0" xfId="0" applyNumberFormat="1" applyFont="1" applyFill="1" applyAlignment="1">
      <alignment horizontal="right"/>
    </xf>
    <xf numFmtId="169" fontId="8" fillId="0" borderId="14" xfId="0" applyNumberFormat="1" applyFont="1" applyFill="1" applyBorder="1" applyAlignment="1">
      <alignment horizontal="right"/>
    </xf>
    <xf numFmtId="169" fontId="8" fillId="0" borderId="14" xfId="0" applyNumberFormat="1" applyFont="1" applyBorder="1" applyAlignment="1">
      <alignment horizontal="right" vertical="center"/>
    </xf>
    <xf numFmtId="169" fontId="8" fillId="0" borderId="0" xfId="0" applyNumberFormat="1" applyFont="1" applyBorder="1" applyAlignment="1">
      <alignment vertical="center"/>
    </xf>
    <xf numFmtId="169" fontId="8" fillId="26" borderId="0" xfId="0" applyNumberFormat="1" applyFont="1" applyFill="1" applyBorder="1" applyAlignment="1">
      <alignment vertical="center"/>
    </xf>
    <xf numFmtId="169" fontId="8" fillId="0" borderId="14" xfId="0" applyNumberFormat="1" applyFont="1" applyFill="1" applyBorder="1" applyAlignment="1">
      <alignment horizontal="right" vertical="center"/>
    </xf>
    <xf numFmtId="169" fontId="2" fillId="0" borderId="0" xfId="0" applyNumberFormat="1" applyFont="1" applyAlignment="1">
      <alignment vertical="center"/>
    </xf>
    <xf numFmtId="169" fontId="8" fillId="0" borderId="14" xfId="0" applyNumberFormat="1" applyFont="1" applyBorder="1" applyAlignment="1">
      <alignment horizontal="right"/>
    </xf>
    <xf numFmtId="169" fontId="8" fillId="0" borderId="14" xfId="0" applyNumberFormat="1" applyFont="1" applyBorder="1" applyAlignment="1">
      <alignment vertical="center"/>
    </xf>
    <xf numFmtId="169" fontId="8" fillId="0" borderId="0" xfId="0" applyNumberFormat="1" applyFont="1"/>
    <xf numFmtId="0" fontId="13" fillId="0" borderId="0" xfId="0" applyFont="1"/>
    <xf numFmtId="0" fontId="13" fillId="0" borderId="12" xfId="0" applyFont="1" applyBorder="1" applyAlignment="1" applyProtection="1">
      <alignment horizontal="right"/>
    </xf>
    <xf numFmtId="0" fontId="6" fillId="0" borderId="0" xfId="0" applyFont="1" applyFill="1"/>
    <xf numFmtId="0" fontId="24" fillId="0" borderId="0" xfId="0" applyFont="1" applyProtection="1"/>
    <xf numFmtId="0" fontId="24" fillId="0" borderId="0" xfId="0" applyFont="1" applyFill="1" applyProtection="1"/>
    <xf numFmtId="0" fontId="25" fillId="0" borderId="0" xfId="0" applyFont="1" applyProtection="1"/>
    <xf numFmtId="0" fontId="25" fillId="0" borderId="0" xfId="0" applyFont="1" applyFill="1" applyProtection="1"/>
    <xf numFmtId="0" fontId="26" fillId="0" borderId="0" xfId="0" applyFont="1"/>
    <xf numFmtId="3" fontId="8" fillId="25" borderId="14" xfId="0" applyNumberFormat="1" applyFont="1" applyFill="1" applyBorder="1" applyAlignment="1">
      <alignment horizontal="right" vertical="center"/>
    </xf>
    <xf numFmtId="0" fontId="15" fillId="0" borderId="11" xfId="0" applyFont="1" applyFill="1" applyBorder="1" applyAlignment="1" applyProtection="1"/>
    <xf numFmtId="0" fontId="8" fillId="0" borderId="11" xfId="0" applyFont="1" applyFill="1" applyBorder="1" applyAlignment="1" applyProtection="1">
      <alignment horizontal="center" vertical="center" wrapText="1"/>
    </xf>
    <xf numFmtId="0" fontId="8" fillId="25" borderId="0" xfId="0" applyFont="1" applyFill="1" applyBorder="1" applyAlignment="1" applyProtection="1">
      <alignment horizontal="center" vertical="center" wrapText="1"/>
    </xf>
    <xf numFmtId="0" fontId="5" fillId="0" borderId="0" xfId="0" applyFont="1" applyBorder="1" applyProtection="1"/>
    <xf numFmtId="1" fontId="8" fillId="0" borderId="0" xfId="108" applyNumberFormat="1" applyFont="1" applyFill="1" applyBorder="1" applyAlignment="1" applyProtection="1">
      <alignment horizontal="left"/>
    </xf>
    <xf numFmtId="1" fontId="8" fillId="0" borderId="13" xfId="108" applyNumberFormat="1" applyFont="1" applyFill="1" applyBorder="1" applyAlignment="1" applyProtection="1">
      <alignment horizontal="left"/>
    </xf>
    <xf numFmtId="0" fontId="15" fillId="0" borderId="18" xfId="0" applyFont="1" applyFill="1" applyBorder="1" applyAlignment="1" applyProtection="1"/>
    <xf numFmtId="0" fontId="8" fillId="0" borderId="18" xfId="0" applyFont="1" applyFill="1" applyBorder="1" applyProtection="1"/>
    <xf numFmtId="3" fontId="8" fillId="24" borderId="18" xfId="108" applyNumberFormat="1" applyFont="1" applyFill="1" applyBorder="1" applyAlignment="1" applyProtection="1">
      <alignment horizontal="right"/>
      <protection locked="0"/>
    </xf>
    <xf numFmtId="3" fontId="8" fillId="27" borderId="18" xfId="108" applyNumberFormat="1" applyFont="1" applyFill="1" applyBorder="1" applyAlignment="1" applyProtection="1">
      <alignment horizontal="right"/>
      <protection locked="0"/>
    </xf>
    <xf numFmtId="0" fontId="8" fillId="25" borderId="18" xfId="0" applyFont="1" applyFill="1" applyBorder="1" applyAlignment="1" applyProtection="1">
      <alignment horizontal="center" vertical="center" wrapText="1"/>
    </xf>
    <xf numFmtId="3" fontId="8" fillId="24" borderId="18" xfId="108" applyNumberFormat="1" applyFont="1" applyFill="1" applyBorder="1" applyProtection="1"/>
    <xf numFmtId="3" fontId="8" fillId="27" borderId="18" xfId="108" applyNumberFormat="1" applyFont="1" applyFill="1" applyBorder="1" applyProtection="1"/>
    <xf numFmtId="3" fontId="8" fillId="27" borderId="0" xfId="108" applyNumberFormat="1" applyFont="1" applyFill="1" applyAlignment="1" applyProtection="1">
      <protection locked="0"/>
    </xf>
    <xf numFmtId="0" fontId="13" fillId="26" borderId="14" xfId="0" applyFont="1" applyFill="1" applyBorder="1" applyAlignment="1">
      <alignment horizontal="left"/>
    </xf>
    <xf numFmtId="0" fontId="13" fillId="26" borderId="14" xfId="0" applyFont="1" applyFill="1" applyBorder="1"/>
    <xf numFmtId="0" fontId="8" fillId="0" borderId="14" xfId="0" applyFont="1" applyBorder="1" applyAlignment="1">
      <alignment horizontal="left" vertical="center"/>
    </xf>
    <xf numFmtId="0" fontId="24" fillId="0" borderId="0" xfId="0" applyFont="1" applyAlignment="1">
      <alignment horizontal="right"/>
    </xf>
    <xf numFmtId="0" fontId="24" fillId="0" borderId="0" xfId="0" applyFont="1"/>
    <xf numFmtId="167" fontId="24" fillId="27" borderId="0" xfId="0" applyNumberFormat="1" applyFont="1" applyFill="1" applyBorder="1" applyAlignment="1" applyProtection="1">
      <alignment vertical="center"/>
    </xf>
    <xf numFmtId="167" fontId="24" fillId="28" borderId="0" xfId="0" applyNumberFormat="1" applyFont="1" applyFill="1" applyBorder="1" applyAlignment="1" applyProtection="1">
      <alignment vertical="center"/>
    </xf>
    <xf numFmtId="0" fontId="24" fillId="0" borderId="0" xfId="0" applyFont="1" applyAlignment="1">
      <alignment horizontal="right" wrapText="1"/>
    </xf>
    <xf numFmtId="0" fontId="13" fillId="0" borderId="14" xfId="0" applyFont="1" applyBorder="1" applyAlignment="1">
      <alignment horizontal="right"/>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xf>
    <xf numFmtId="0" fontId="24" fillId="0" borderId="0" xfId="0" applyFont="1" applyBorder="1" applyAlignment="1">
      <alignment horizontal="right"/>
    </xf>
    <xf numFmtId="0" fontId="24" fillId="0" borderId="0" xfId="0" applyFont="1" applyBorder="1"/>
    <xf numFmtId="0" fontId="13" fillId="0" borderId="13" xfId="0" applyFont="1" applyFill="1" applyBorder="1" applyAlignment="1">
      <alignment horizontal="left" vertical="center"/>
    </xf>
    <xf numFmtId="3" fontId="8" fillId="25" borderId="13" xfId="0" applyNumberFormat="1" applyFont="1" applyFill="1" applyBorder="1" applyAlignment="1" applyProtection="1">
      <alignment horizontal="center" vertical="center"/>
    </xf>
    <xf numFmtId="0" fontId="8" fillId="0" borderId="0" xfId="0" applyFont="1" applyFill="1" applyBorder="1" applyAlignment="1">
      <alignment horizontal="right"/>
    </xf>
    <xf numFmtId="0" fontId="13" fillId="0" borderId="0" xfId="0" applyFont="1" applyFill="1" applyBorder="1"/>
    <xf numFmtId="0" fontId="13" fillId="0" borderId="0" xfId="0" applyFont="1" applyFill="1"/>
    <xf numFmtId="0" fontId="8" fillId="0" borderId="13" xfId="0" applyFont="1" applyFill="1" applyBorder="1" applyAlignment="1">
      <alignment horizontal="right"/>
    </xf>
    <xf numFmtId="0" fontId="13" fillId="0" borderId="13" xfId="0" applyFont="1" applyFill="1" applyBorder="1"/>
    <xf numFmtId="3" fontId="8" fillId="24" borderId="13" xfId="0" applyNumberFormat="1" applyFont="1" applyFill="1" applyBorder="1" applyAlignment="1" applyProtection="1">
      <alignment vertical="center"/>
    </xf>
    <xf numFmtId="167" fontId="13" fillId="0" borderId="0" xfId="0" applyNumberFormat="1" applyFont="1" applyFill="1" applyBorder="1" applyAlignment="1" applyProtection="1">
      <alignment vertical="center"/>
    </xf>
    <xf numFmtId="3" fontId="8" fillId="0" borderId="0" xfId="0" applyNumberFormat="1" applyFont="1" applyFill="1" applyBorder="1" applyAlignment="1" applyProtection="1">
      <alignment horizontal="center" vertical="center"/>
    </xf>
    <xf numFmtId="3" fontId="8" fillId="0" borderId="0" xfId="0" applyNumberFormat="1" applyFont="1" applyFill="1" applyBorder="1"/>
    <xf numFmtId="0" fontId="13" fillId="26" borderId="13" xfId="0" applyFont="1" applyFill="1" applyBorder="1" applyAlignment="1">
      <alignment horizontal="left"/>
    </xf>
    <xf numFmtId="0" fontId="13" fillId="26" borderId="13" xfId="0" applyFont="1" applyFill="1" applyBorder="1"/>
    <xf numFmtId="167" fontId="8" fillId="0" borderId="13" xfId="0" applyNumberFormat="1" applyFont="1" applyFill="1" applyBorder="1" applyAlignment="1" applyProtection="1">
      <alignment vertical="center"/>
    </xf>
    <xf numFmtId="0" fontId="8" fillId="0" borderId="13" xfId="0" applyFont="1" applyFill="1" applyBorder="1" applyAlignment="1">
      <alignment horizontal="left" vertical="center"/>
    </xf>
    <xf numFmtId="3" fontId="8" fillId="0" borderId="13" xfId="0" applyNumberFormat="1" applyFont="1" applyFill="1" applyBorder="1" applyAlignment="1" applyProtection="1">
      <alignment horizontal="right" vertical="center"/>
    </xf>
    <xf numFmtId="3" fontId="8" fillId="0" borderId="13" xfId="0" applyNumberFormat="1" applyFont="1" applyFill="1" applyBorder="1"/>
    <xf numFmtId="167" fontId="8" fillId="29" borderId="0" xfId="0" applyNumberFormat="1" applyFont="1" applyFill="1" applyBorder="1" applyAlignment="1" applyProtection="1">
      <alignment vertical="center"/>
    </xf>
    <xf numFmtId="167" fontId="13" fillId="29" borderId="14" xfId="0" applyNumberFormat="1" applyFont="1" applyFill="1" applyBorder="1" applyAlignment="1" applyProtection="1">
      <alignment vertical="center"/>
    </xf>
    <xf numFmtId="0" fontId="8" fillId="0" borderId="14" xfId="0" applyFont="1" applyFill="1" applyBorder="1" applyAlignment="1">
      <alignment horizontal="left" vertical="center"/>
    </xf>
    <xf numFmtId="3" fontId="8" fillId="24" borderId="14" xfId="0" applyNumberFormat="1" applyFont="1" applyFill="1" applyBorder="1" applyAlignment="1" applyProtection="1">
      <alignment vertical="center"/>
    </xf>
    <xf numFmtId="0" fontId="13" fillId="0" borderId="15" xfId="0" applyFont="1" applyFill="1" applyBorder="1" applyAlignment="1">
      <alignment horizontal="right"/>
    </xf>
    <xf numFmtId="0" fontId="13" fillId="0" borderId="15" xfId="0" applyFont="1" applyFill="1" applyBorder="1" applyAlignment="1">
      <alignment horizontal="left"/>
    </xf>
    <xf numFmtId="167" fontId="13" fillId="0" borderId="15" xfId="0" applyNumberFormat="1" applyFont="1" applyFill="1" applyBorder="1" applyAlignment="1" applyProtection="1">
      <alignment vertical="center"/>
    </xf>
    <xf numFmtId="0" fontId="13" fillId="26" borderId="13" xfId="0" applyFont="1" applyFill="1" applyBorder="1" applyAlignment="1">
      <alignment horizontal="right"/>
    </xf>
    <xf numFmtId="0" fontId="8" fillId="26" borderId="13" xfId="0" applyFont="1" applyFill="1" applyBorder="1"/>
    <xf numFmtId="0" fontId="8" fillId="0" borderId="13" xfId="0" applyFont="1" applyBorder="1" applyAlignment="1">
      <alignment horizontal="left"/>
    </xf>
    <xf numFmtId="0" fontId="8" fillId="0" borderId="13" xfId="0" applyFont="1" applyBorder="1"/>
    <xf numFmtId="3" fontId="8" fillId="27" borderId="0" xfId="0" applyNumberFormat="1" applyFont="1" applyFill="1"/>
    <xf numFmtId="3" fontId="8" fillId="29" borderId="0" xfId="0" applyNumberFormat="1" applyFont="1" applyFill="1"/>
    <xf numFmtId="0" fontId="8" fillId="0" borderId="0" xfId="0" applyFont="1" applyAlignment="1">
      <alignment horizontal="left"/>
    </xf>
    <xf numFmtId="3" fontId="24" fillId="27" borderId="0" xfId="0" applyNumberFormat="1" applyFont="1" applyFill="1"/>
    <xf numFmtId="3" fontId="13" fillId="27" borderId="14" xfId="0" applyNumberFormat="1" applyFont="1" applyFill="1" applyBorder="1"/>
    <xf numFmtId="3" fontId="13" fillId="29" borderId="14" xfId="0" applyNumberFormat="1" applyFont="1" applyFill="1" applyBorder="1"/>
    <xf numFmtId="0" fontId="13" fillId="0" borderId="13" xfId="0" applyFont="1" applyBorder="1" applyAlignment="1">
      <alignment horizontal="left"/>
    </xf>
    <xf numFmtId="3" fontId="8" fillId="0" borderId="0" xfId="0" applyNumberFormat="1" applyFont="1" applyFill="1"/>
    <xf numFmtId="0" fontId="8" fillId="0" borderId="0" xfId="0" applyFont="1" applyFill="1" applyAlignment="1">
      <alignment horizontal="left"/>
    </xf>
    <xf numFmtId="0" fontId="8" fillId="0" borderId="0" xfId="0" applyFont="1" applyBorder="1" applyAlignment="1">
      <alignment horizontal="left"/>
    </xf>
    <xf numFmtId="3" fontId="24" fillId="29" borderId="0" xfId="0" applyNumberFormat="1" applyFont="1" applyFill="1"/>
    <xf numFmtId="167" fontId="8" fillId="27" borderId="13" xfId="0" applyNumberFormat="1" applyFont="1" applyFill="1" applyBorder="1" applyAlignment="1" applyProtection="1">
      <alignment vertical="center"/>
    </xf>
    <xf numFmtId="167" fontId="8" fillId="28" borderId="13" xfId="0" applyNumberFormat="1" applyFont="1" applyFill="1" applyBorder="1" applyAlignment="1" applyProtection="1">
      <alignment vertical="center"/>
    </xf>
    <xf numFmtId="3" fontId="8" fillId="27" borderId="15" xfId="0" applyNumberFormat="1" applyFont="1" applyFill="1" applyBorder="1"/>
    <xf numFmtId="3" fontId="8" fillId="29" borderId="15" xfId="0" applyNumberFormat="1" applyFont="1" applyFill="1" applyBorder="1"/>
    <xf numFmtId="0" fontId="8" fillId="0" borderId="15" xfId="0" applyFont="1" applyBorder="1" applyAlignment="1">
      <alignment horizontal="left"/>
    </xf>
    <xf numFmtId="3" fontId="8" fillId="24" borderId="15" xfId="0" applyNumberFormat="1" applyFont="1" applyFill="1" applyBorder="1" applyAlignment="1" applyProtection="1">
      <alignment vertical="center"/>
    </xf>
    <xf numFmtId="3" fontId="8" fillId="25" borderId="15" xfId="0" applyNumberFormat="1" applyFont="1" applyFill="1" applyBorder="1" applyAlignment="1" applyProtection="1">
      <alignment horizontal="center" vertical="center"/>
    </xf>
    <xf numFmtId="3" fontId="8" fillId="0" borderId="14" xfId="108" applyNumberFormat="1" applyFont="1" applyFill="1" applyBorder="1" applyAlignment="1">
      <alignment horizontal="right" vertical="center"/>
    </xf>
    <xf numFmtId="3" fontId="8" fillId="0" borderId="13" xfId="0" applyNumberFormat="1" applyFont="1" applyFill="1" applyBorder="1" applyAlignment="1">
      <alignment horizontal="right"/>
    </xf>
    <xf numFmtId="0" fontId="8" fillId="0" borderId="11" xfId="0" applyFont="1" applyFill="1" applyBorder="1" applyAlignment="1" applyProtection="1">
      <alignment horizontal="left"/>
      <protection locked="0"/>
    </xf>
    <xf numFmtId="0" fontId="8" fillId="0" borderId="0" xfId="0" applyFont="1" applyAlignment="1">
      <alignment horizontal="left" wrapText="1"/>
    </xf>
    <xf numFmtId="0" fontId="8" fillId="0" borderId="15" xfId="0" applyFont="1" applyBorder="1" applyAlignment="1">
      <alignment horizontal="center" vertical="center"/>
    </xf>
    <xf numFmtId="169" fontId="27" fillId="0" borderId="14" xfId="0" applyNumberFormat="1" applyFont="1" applyBorder="1" applyAlignment="1">
      <alignment horizontal="right" vertical="center" wrapText="1"/>
    </xf>
    <xf numFmtId="3" fontId="8" fillId="24" borderId="14" xfId="108" applyNumberFormat="1" applyFont="1" applyFill="1" applyBorder="1" applyProtection="1"/>
    <xf numFmtId="3" fontId="8" fillId="27" borderId="14" xfId="108" applyNumberFormat="1" applyFont="1" applyFill="1" applyBorder="1" applyProtection="1"/>
    <xf numFmtId="0" fontId="13" fillId="0" borderId="14" xfId="120" applyFont="1" applyBorder="1" applyAlignment="1">
      <alignment horizontal="right" vertical="center" wrapText="1"/>
    </xf>
    <xf numFmtId="49" fontId="13" fillId="0" borderId="14" xfId="109" applyNumberFormat="1" applyFont="1" applyBorder="1" applyAlignment="1">
      <alignment horizontal="right" vertical="center" wrapText="1"/>
    </xf>
    <xf numFmtId="49" fontId="13" fillId="0" borderId="14" xfId="109" applyNumberFormat="1" applyFont="1" applyFill="1" applyBorder="1" applyAlignment="1">
      <alignment horizontal="right" vertical="center" wrapText="1"/>
    </xf>
    <xf numFmtId="164" fontId="13" fillId="0" borderId="14" xfId="109" applyNumberFormat="1" applyFont="1" applyFill="1" applyBorder="1" applyAlignment="1">
      <alignment horizontal="right" vertical="center" wrapText="1"/>
    </xf>
    <xf numFmtId="0" fontId="24" fillId="0" borderId="0" xfId="0" applyFont="1" applyFill="1" applyBorder="1" applyAlignment="1" applyProtection="1">
      <alignment horizontal="left" vertical="center"/>
    </xf>
    <xf numFmtId="0" fontId="8" fillId="0" borderId="0" xfId="0" applyFont="1" applyBorder="1" applyAlignment="1">
      <alignment wrapText="1"/>
    </xf>
    <xf numFmtId="0" fontId="24" fillId="0" borderId="0" xfId="0" applyFont="1" applyFill="1" applyAlignment="1">
      <alignment wrapText="1"/>
    </xf>
    <xf numFmtId="0" fontId="13" fillId="0" borderId="14" xfId="0" applyFont="1" applyFill="1" applyBorder="1"/>
    <xf numFmtId="0" fontId="8" fillId="0" borderId="0" xfId="0" applyFont="1" applyFill="1" applyBorder="1" applyAlignment="1">
      <alignment wrapText="1"/>
    </xf>
    <xf numFmtId="0" fontId="8" fillId="0" borderId="0" xfId="0" applyFont="1" applyAlignment="1">
      <alignment horizontal="right" wrapText="1"/>
    </xf>
    <xf numFmtId="0" fontId="8" fillId="0" borderId="0" xfId="0" applyFont="1" applyAlignment="1">
      <alignment wrapText="1"/>
    </xf>
    <xf numFmtId="0" fontId="8" fillId="0" borderId="0" xfId="0" applyFont="1" applyFill="1" applyBorder="1" applyAlignment="1" applyProtection="1">
      <alignment vertical="center" wrapText="1"/>
    </xf>
    <xf numFmtId="3" fontId="8" fillId="0" borderId="0" xfId="108" applyNumberFormat="1" applyFont="1" applyFill="1" applyAlignment="1" applyProtection="1">
      <alignment horizontal="right"/>
      <protection locked="0"/>
    </xf>
    <xf numFmtId="3" fontId="8" fillId="0" borderId="0" xfId="0" applyNumberFormat="1" applyFont="1" applyBorder="1" applyAlignment="1">
      <alignment vertical="center"/>
    </xf>
    <xf numFmtId="9" fontId="8" fillId="0" borderId="14" xfId="125" applyFont="1" applyBorder="1" applyAlignment="1">
      <alignment horizontal="right" vertical="center"/>
    </xf>
    <xf numFmtId="9" fontId="8" fillId="0" borderId="13" xfId="125" applyFont="1" applyBorder="1" applyAlignment="1">
      <alignment horizontal="right"/>
    </xf>
    <xf numFmtId="9" fontId="8" fillId="0" borderId="14" xfId="125" applyFont="1" applyFill="1" applyBorder="1" applyAlignment="1">
      <alignment horizontal="right"/>
    </xf>
    <xf numFmtId="0" fontId="8" fillId="0" borderId="0" xfId="120" applyFont="1"/>
    <xf numFmtId="0" fontId="8" fillId="0" borderId="0" xfId="120" applyFont="1" applyAlignment="1">
      <alignment horizontal="center"/>
    </xf>
    <xf numFmtId="0" fontId="5" fillId="0" borderId="0" xfId="120" applyFont="1" applyAlignment="1">
      <alignment horizontal="left"/>
    </xf>
    <xf numFmtId="0" fontId="8" fillId="0" borderId="0" xfId="120" applyFont="1" applyAlignment="1">
      <alignment horizontal="left" wrapText="1"/>
    </xf>
    <xf numFmtId="49" fontId="5" fillId="0" borderId="0" xfId="120" applyNumberFormat="1" applyFont="1"/>
    <xf numFmtId="0" fontId="5" fillId="0" borderId="0" xfId="120" applyFont="1"/>
    <xf numFmtId="0" fontId="5" fillId="0" borderId="0" xfId="120" applyFont="1" applyAlignment="1">
      <alignment horizontal="center"/>
    </xf>
    <xf numFmtId="0" fontId="8" fillId="0" borderId="0" xfId="120" applyFont="1" applyFill="1"/>
    <xf numFmtId="0" fontId="8" fillId="0" borderId="0" xfId="120" applyFont="1" applyFill="1" applyAlignment="1">
      <alignment horizontal="center"/>
    </xf>
    <xf numFmtId="0" fontId="10" fillId="0" borderId="11" xfId="120" applyFont="1" applyFill="1" applyBorder="1" applyAlignment="1"/>
    <xf numFmtId="49" fontId="8" fillId="0" borderId="11" xfId="120" applyNumberFormat="1" applyFont="1" applyBorder="1"/>
    <xf numFmtId="0" fontId="8" fillId="0" borderId="11" xfId="120" applyFont="1" applyBorder="1" applyAlignment="1">
      <alignment horizontal="center"/>
    </xf>
    <xf numFmtId="0" fontId="8" fillId="0" borderId="11" xfId="120" applyFont="1" applyBorder="1"/>
    <xf numFmtId="49" fontId="16" fillId="0" borderId="13" xfId="120" applyNumberFormat="1" applyFont="1" applyBorder="1"/>
    <xf numFmtId="0" fontId="16" fillId="0" borderId="13" xfId="120" applyFont="1" applyBorder="1" applyAlignment="1">
      <alignment horizontal="center"/>
    </xf>
    <xf numFmtId="0" fontId="16" fillId="0" borderId="13" xfId="120" applyFont="1" applyBorder="1"/>
    <xf numFmtId="0" fontId="16" fillId="0" borderId="13" xfId="120" applyFont="1" applyBorder="1" applyAlignment="1">
      <alignment horizontal="right"/>
    </xf>
    <xf numFmtId="165" fontId="8" fillId="0" borderId="14" xfId="127" applyNumberFormat="1" applyFont="1" applyBorder="1" applyAlignment="1">
      <alignment horizontal="right" vertical="center"/>
    </xf>
    <xf numFmtId="0" fontId="8" fillId="0" borderId="14" xfId="120" applyFont="1" applyBorder="1" applyAlignment="1">
      <alignment horizontal="center" vertical="center"/>
    </xf>
    <xf numFmtId="165" fontId="8" fillId="0" borderId="14" xfId="127" applyNumberFormat="1" applyFont="1" applyBorder="1" applyAlignment="1">
      <alignment horizontal="left" vertical="center"/>
    </xf>
    <xf numFmtId="0" fontId="8" fillId="0" borderId="14" xfId="120" applyFont="1" applyFill="1" applyBorder="1" applyAlignment="1">
      <alignment horizontal="right" wrapText="1"/>
    </xf>
    <xf numFmtId="0" fontId="8" fillId="0" borderId="14" xfId="120" applyFont="1" applyBorder="1" applyAlignment="1">
      <alignment horizontal="right" vertical="center"/>
    </xf>
    <xf numFmtId="165" fontId="8" fillId="0" borderId="14" xfId="127" applyNumberFormat="1" applyFont="1" applyBorder="1" applyAlignment="1">
      <alignment horizontal="right"/>
    </xf>
    <xf numFmtId="0" fontId="8" fillId="0" borderId="14" xfId="120" applyFont="1" applyBorder="1" applyAlignment="1">
      <alignment horizontal="center"/>
    </xf>
    <xf numFmtId="165" fontId="8" fillId="0" borderId="14" xfId="127" applyNumberFormat="1" applyFont="1" applyBorder="1" applyAlignment="1">
      <alignment horizontal="left"/>
    </xf>
    <xf numFmtId="0" fontId="8" fillId="0" borderId="14" xfId="120" applyFont="1" applyBorder="1" applyAlignment="1">
      <alignment horizontal="right"/>
    </xf>
    <xf numFmtId="165" fontId="8" fillId="0" borderId="15" xfId="127" applyNumberFormat="1" applyFont="1" applyBorder="1" applyAlignment="1">
      <alignment horizontal="right" vertical="center"/>
    </xf>
    <xf numFmtId="0" fontId="8" fillId="0" borderId="15" xfId="120" applyFont="1" applyBorder="1" applyAlignment="1">
      <alignment horizontal="center" vertical="center"/>
    </xf>
    <xf numFmtId="165" fontId="8" fillId="0" borderId="15" xfId="127" applyNumberFormat="1" applyFont="1" applyBorder="1" applyAlignment="1">
      <alignment horizontal="left" vertical="center"/>
    </xf>
    <xf numFmtId="0" fontId="8" fillId="0" borderId="15" xfId="120" applyFont="1" applyBorder="1" applyAlignment="1">
      <alignment horizontal="right" vertical="center"/>
    </xf>
    <xf numFmtId="165" fontId="8" fillId="0" borderId="15" xfId="127" applyNumberFormat="1" applyFont="1" applyBorder="1" applyAlignment="1">
      <alignment horizontal="right"/>
    </xf>
    <xf numFmtId="0" fontId="8" fillId="0" borderId="15" xfId="120" applyFont="1" applyBorder="1" applyAlignment="1">
      <alignment horizontal="center"/>
    </xf>
    <xf numFmtId="165" fontId="8" fillId="0" borderId="15" xfId="127" applyNumberFormat="1" applyFont="1" applyBorder="1" applyAlignment="1">
      <alignment horizontal="left"/>
    </xf>
    <xf numFmtId="0" fontId="8" fillId="0" borderId="15" xfId="120" applyFont="1" applyFill="1" applyBorder="1" applyAlignment="1">
      <alignment horizontal="right" wrapText="1"/>
    </xf>
    <xf numFmtId="165" fontId="8" fillId="0" borderId="13" xfId="127" applyNumberFormat="1" applyFont="1" applyBorder="1" applyAlignment="1">
      <alignment horizontal="right"/>
    </xf>
    <xf numFmtId="0" fontId="8" fillId="0" borderId="13" xfId="120" applyFont="1" applyBorder="1" applyAlignment="1">
      <alignment horizontal="center"/>
    </xf>
    <xf numFmtId="0" fontId="8" fillId="0" borderId="0" xfId="120" applyFont="1" applyBorder="1" applyAlignment="1">
      <alignment horizontal="center"/>
    </xf>
    <xf numFmtId="165" fontId="8" fillId="0" borderId="13" xfId="127" applyNumberFormat="1" applyFont="1" applyBorder="1" applyAlignment="1">
      <alignment horizontal="left"/>
    </xf>
    <xf numFmtId="0" fontId="8" fillId="0" borderId="13" xfId="120" applyFont="1" applyFill="1" applyBorder="1" applyAlignment="1">
      <alignment horizontal="right" wrapText="1"/>
    </xf>
    <xf numFmtId="0" fontId="8" fillId="0" borderId="13" xfId="120" applyFont="1" applyBorder="1" applyAlignment="1">
      <alignment horizontal="right" vertical="center"/>
    </xf>
    <xf numFmtId="165" fontId="8" fillId="0" borderId="0" xfId="127" applyNumberFormat="1" applyFont="1" applyBorder="1" applyAlignment="1">
      <alignment horizontal="right"/>
    </xf>
    <xf numFmtId="165" fontId="8" fillId="0" borderId="0" xfId="127" applyNumberFormat="1" applyFont="1" applyBorder="1" applyAlignment="1">
      <alignment horizontal="left"/>
    </xf>
    <xf numFmtId="0" fontId="8" fillId="0" borderId="0" xfId="120" applyFont="1" applyBorder="1" applyAlignment="1">
      <alignment horizontal="center" vertical="center"/>
    </xf>
    <xf numFmtId="165" fontId="8" fillId="0" borderId="13" xfId="127" applyNumberFormat="1" applyFont="1" applyFill="1" applyBorder="1" applyAlignment="1">
      <alignment horizontal="right"/>
    </xf>
    <xf numFmtId="0" fontId="8" fillId="0" borderId="13" xfId="120" applyFont="1" applyFill="1" applyBorder="1" applyAlignment="1">
      <alignment horizontal="center"/>
    </xf>
    <xf numFmtId="165" fontId="8" fillId="0" borderId="13" xfId="127" applyNumberFormat="1" applyFont="1" applyFill="1" applyBorder="1" applyAlignment="1">
      <alignment horizontal="left"/>
    </xf>
    <xf numFmtId="165" fontId="8" fillId="0" borderId="0" xfId="127" applyNumberFormat="1" applyFont="1" applyFill="1" applyBorder="1" applyAlignment="1">
      <alignment horizontal="right"/>
    </xf>
    <xf numFmtId="0" fontId="8" fillId="0" borderId="0" xfId="120" applyFont="1" applyFill="1" applyBorder="1" applyAlignment="1">
      <alignment horizontal="center"/>
    </xf>
    <xf numFmtId="165" fontId="8" fillId="0" borderId="0" xfId="127" applyNumberFormat="1" applyFont="1" applyFill="1" applyBorder="1" applyAlignment="1">
      <alignment horizontal="left"/>
    </xf>
    <xf numFmtId="165" fontId="8" fillId="0" borderId="0" xfId="120" applyNumberFormat="1" applyFont="1" applyFill="1" applyBorder="1"/>
    <xf numFmtId="0" fontId="8" fillId="0" borderId="11" xfId="120" applyFont="1" applyFill="1" applyBorder="1" applyAlignment="1">
      <alignment horizontal="center"/>
    </xf>
    <xf numFmtId="165" fontId="8" fillId="0" borderId="11" xfId="127" applyNumberFormat="1" applyFont="1" applyFill="1" applyBorder="1" applyAlignment="1">
      <alignment horizontal="left"/>
    </xf>
    <xf numFmtId="0" fontId="15" fillId="0" borderId="0" xfId="120" applyFont="1" applyFill="1" applyBorder="1" applyAlignment="1"/>
    <xf numFmtId="0" fontId="8" fillId="0" borderId="17" xfId="120" applyFont="1" applyFill="1" applyBorder="1" applyAlignment="1">
      <alignment horizontal="right" wrapText="1"/>
    </xf>
    <xf numFmtId="0" fontId="8" fillId="0" borderId="17" xfId="120" applyFont="1" applyBorder="1" applyAlignment="1">
      <alignment horizontal="right" vertical="center"/>
    </xf>
    <xf numFmtId="0" fontId="16" fillId="0" borderId="14" xfId="120" applyFont="1" applyBorder="1" applyAlignment="1">
      <alignment horizontal="right"/>
    </xf>
    <xf numFmtId="10" fontId="8" fillId="0" borderId="15" xfId="127" applyNumberFormat="1" applyFont="1" applyBorder="1" applyAlignment="1">
      <alignment horizontal="right" vertical="center"/>
    </xf>
    <xf numFmtId="0" fontId="8" fillId="0" borderId="15" xfId="120" applyFont="1" applyFill="1" applyBorder="1" applyAlignment="1">
      <alignment horizontal="right" vertical="center"/>
    </xf>
    <xf numFmtId="3" fontId="8" fillId="0" borderId="14" xfId="110" applyNumberFormat="1" applyFont="1" applyBorder="1" applyAlignment="1">
      <alignment horizontal="left"/>
    </xf>
    <xf numFmtId="3" fontId="8" fillId="0" borderId="14" xfId="110" applyNumberFormat="1" applyFont="1" applyBorder="1" applyAlignment="1">
      <alignment horizontal="right"/>
    </xf>
    <xf numFmtId="10" fontId="8" fillId="0" borderId="14" xfId="127" applyNumberFormat="1" applyFont="1" applyBorder="1" applyAlignment="1">
      <alignment horizontal="right"/>
    </xf>
    <xf numFmtId="165" fontId="8" fillId="0" borderId="15" xfId="127" applyNumberFormat="1" applyFont="1" applyBorder="1" applyAlignment="1">
      <alignment vertical="center"/>
    </xf>
    <xf numFmtId="165" fontId="8" fillId="0" borderId="11" xfId="127" applyNumberFormat="1" applyFont="1" applyBorder="1" applyAlignment="1">
      <alignment horizontal="left"/>
    </xf>
    <xf numFmtId="165" fontId="8" fillId="0" borderId="13" xfId="127" applyNumberFormat="1" applyFont="1" applyBorder="1" applyAlignment="1">
      <alignment vertical="center"/>
    </xf>
    <xf numFmtId="165" fontId="8" fillId="0" borderId="13" xfId="127" applyNumberFormat="1" applyFont="1" applyBorder="1" applyAlignment="1">
      <alignment horizontal="left" vertical="center"/>
    </xf>
    <xf numFmtId="165" fontId="8" fillId="0" borderId="15" xfId="127" applyNumberFormat="1" applyFont="1" applyBorder="1" applyAlignment="1"/>
    <xf numFmtId="165" fontId="8" fillId="0" borderId="13" xfId="127" applyNumberFormat="1" applyFont="1" applyBorder="1" applyAlignment="1"/>
    <xf numFmtId="165" fontId="8" fillId="0" borderId="14" xfId="127" applyNumberFormat="1" applyFont="1" applyBorder="1" applyAlignment="1"/>
    <xf numFmtId="165" fontId="8" fillId="0" borderId="17" xfId="127" applyNumberFormat="1" applyFont="1" applyBorder="1" applyAlignment="1"/>
    <xf numFmtId="10" fontId="8" fillId="0" borderId="17" xfId="127" applyNumberFormat="1" applyFont="1" applyBorder="1" applyAlignment="1">
      <alignment horizontal="left"/>
    </xf>
    <xf numFmtId="165" fontId="8" fillId="0" borderId="17" xfId="127" applyNumberFormat="1" applyFont="1" applyBorder="1" applyAlignment="1">
      <alignment horizontal="right"/>
    </xf>
    <xf numFmtId="0" fontId="28" fillId="0" borderId="0" xfId="120" applyBorder="1" applyAlignment="1">
      <alignment horizontal="right" vertical="center"/>
    </xf>
    <xf numFmtId="0" fontId="28" fillId="0" borderId="0" xfId="120" applyBorder="1" applyAlignment="1">
      <alignment horizontal="left" vertical="center"/>
    </xf>
    <xf numFmtId="0" fontId="28" fillId="0" borderId="0" xfId="120" applyFill="1" applyBorder="1" applyAlignment="1">
      <alignment horizontal="right" wrapText="1"/>
    </xf>
    <xf numFmtId="2" fontId="8" fillId="0" borderId="14" xfId="0" applyNumberFormat="1" applyFont="1" applyFill="1" applyBorder="1" applyAlignment="1">
      <alignment horizontal="right"/>
    </xf>
    <xf numFmtId="0" fontId="4" fillId="24" borderId="0" xfId="0" applyFont="1" applyFill="1" applyBorder="1" applyAlignment="1">
      <alignment horizontal="left" vertical="center"/>
    </xf>
    <xf numFmtId="0" fontId="4" fillId="24" borderId="0" xfId="120" applyFont="1" applyFill="1" applyBorder="1" applyAlignment="1">
      <alignment horizontal="left" vertical="center"/>
    </xf>
    <xf numFmtId="2" fontId="8" fillId="0" borderId="14" xfId="0" applyNumberFormat="1" applyFont="1" applyBorder="1" applyAlignment="1">
      <alignment horizontal="right" vertical="center"/>
    </xf>
    <xf numFmtId="2" fontId="8" fillId="0" borderId="14" xfId="0" applyNumberFormat="1" applyFont="1" applyBorder="1" applyAlignment="1" applyProtection="1">
      <alignment horizontal="center"/>
    </xf>
    <xf numFmtId="165" fontId="8" fillId="0" borderId="15" xfId="127" applyNumberFormat="1" applyFont="1" applyBorder="1" applyAlignment="1">
      <alignment horizontal="left" vertical="center"/>
    </xf>
    <xf numFmtId="0" fontId="8" fillId="0" borderId="15" xfId="120" applyFont="1" applyFill="1" applyBorder="1" applyAlignment="1">
      <alignment horizontal="right" wrapText="1"/>
    </xf>
    <xf numFmtId="0" fontId="8" fillId="0" borderId="15" xfId="120" applyFont="1" applyBorder="1" applyAlignment="1">
      <alignment horizontal="right" vertical="center"/>
    </xf>
    <xf numFmtId="165" fontId="8" fillId="0" borderId="15" xfId="127" applyNumberFormat="1" applyFont="1" applyBorder="1" applyAlignment="1">
      <alignment horizontal="right" vertical="center"/>
    </xf>
    <xf numFmtId="0" fontId="8" fillId="0" borderId="15" xfId="120" applyFont="1" applyFill="1" applyBorder="1" applyAlignment="1">
      <alignment horizontal="right" vertical="center" wrapText="1"/>
    </xf>
    <xf numFmtId="0" fontId="8" fillId="0" borderId="15" xfId="120" applyFont="1" applyBorder="1" applyAlignment="1">
      <alignment vertical="center"/>
    </xf>
    <xf numFmtId="0" fontId="8" fillId="0" borderId="0" xfId="120" applyFont="1" applyBorder="1" applyAlignment="1">
      <alignment horizontal="right" vertical="center"/>
    </xf>
    <xf numFmtId="165" fontId="8" fillId="0" borderId="15" xfId="127" applyNumberFormat="1" applyFont="1" applyBorder="1" applyAlignment="1">
      <alignment vertical="center"/>
    </xf>
    <xf numFmtId="10" fontId="8" fillId="0" borderId="15" xfId="127" applyNumberFormat="1" applyFont="1" applyBorder="1" applyAlignment="1">
      <alignment vertical="center"/>
    </xf>
    <xf numFmtId="0" fontId="8" fillId="0" borderId="15" xfId="120" applyFont="1" applyFill="1" applyBorder="1" applyAlignment="1">
      <alignment horizontal="right" vertical="center" wrapText="1"/>
    </xf>
    <xf numFmtId="0" fontId="8" fillId="0" borderId="15" xfId="120" applyFont="1" applyBorder="1" applyAlignment="1">
      <alignment horizontal="right" vertical="center"/>
    </xf>
    <xf numFmtId="165" fontId="8" fillId="0" borderId="15" xfId="127" applyNumberFormat="1" applyFont="1" applyBorder="1" applyAlignment="1">
      <alignment horizontal="right" vertical="center"/>
    </xf>
    <xf numFmtId="165" fontId="8" fillId="0" borderId="15" xfId="127" applyNumberFormat="1" applyFont="1" applyBorder="1" applyAlignment="1">
      <alignment horizontal="left" vertical="center"/>
    </xf>
    <xf numFmtId="165" fontId="8" fillId="0" borderId="0" xfId="127" applyNumberFormat="1" applyFont="1" applyBorder="1" applyAlignment="1">
      <alignment horizontal="right" vertical="center"/>
    </xf>
    <xf numFmtId="165" fontId="8" fillId="0" borderId="0" xfId="127" applyNumberFormat="1" applyFont="1" applyBorder="1" applyAlignment="1">
      <alignment horizontal="left" vertical="center"/>
    </xf>
    <xf numFmtId="0" fontId="8" fillId="0" borderId="0" xfId="120" applyFont="1" applyFill="1" applyBorder="1" applyAlignment="1">
      <alignment horizontal="right" vertical="center" wrapText="1"/>
    </xf>
    <xf numFmtId="0" fontId="8" fillId="0" borderId="13" xfId="120" applyFont="1" applyFill="1" applyBorder="1" applyAlignment="1">
      <alignment horizontal="right" wrapText="1"/>
    </xf>
    <xf numFmtId="165" fontId="8" fillId="0" borderId="17" xfId="120" applyNumberFormat="1" applyFont="1" applyBorder="1" applyAlignment="1">
      <alignment vertical="center"/>
    </xf>
    <xf numFmtId="0" fontId="8" fillId="0" borderId="17" xfId="120" applyFont="1" applyBorder="1" applyAlignment="1">
      <alignment vertical="center"/>
    </xf>
    <xf numFmtId="0" fontId="8" fillId="0" borderId="17" xfId="120" applyFont="1" applyFill="1" applyBorder="1" applyAlignment="1">
      <alignment horizontal="right" vertical="center" wrapText="1"/>
    </xf>
    <xf numFmtId="165" fontId="8" fillId="0" borderId="17" xfId="127" applyNumberFormat="1" applyFont="1" applyFill="1" applyBorder="1" applyAlignment="1">
      <alignment vertical="center"/>
    </xf>
    <xf numFmtId="0" fontId="8" fillId="0" borderId="17" xfId="120" applyFont="1" applyFill="1" applyBorder="1" applyAlignment="1">
      <alignment horizontal="center" vertical="center"/>
    </xf>
    <xf numFmtId="165" fontId="8" fillId="0" borderId="17" xfId="127" applyNumberFormat="1" applyFont="1" applyFill="1" applyBorder="1" applyAlignment="1">
      <alignment horizontal="left" vertical="center"/>
    </xf>
    <xf numFmtId="0" fontId="8" fillId="0" borderId="17" xfId="120" applyFont="1" applyFill="1" applyBorder="1" applyAlignment="1">
      <alignment horizontal="right" vertical="center"/>
    </xf>
    <xf numFmtId="3" fontId="8" fillId="0" borderId="17" xfId="110" applyNumberFormat="1" applyFont="1" applyBorder="1" applyAlignment="1">
      <alignment horizontal="right" vertical="center"/>
    </xf>
    <xf numFmtId="165" fontId="8" fillId="0" borderId="17" xfId="127" applyNumberFormat="1" applyFont="1" applyFill="1" applyBorder="1" applyAlignment="1">
      <alignment horizontal="left"/>
    </xf>
    <xf numFmtId="165" fontId="8" fillId="0" borderId="17" xfId="127" applyNumberFormat="1" applyFont="1" applyBorder="1" applyAlignment="1">
      <alignment horizontal="right" vertical="center"/>
    </xf>
    <xf numFmtId="165" fontId="8" fillId="0" borderId="17" xfId="127" applyNumberFormat="1" applyFont="1" applyBorder="1" applyAlignment="1">
      <alignment horizontal="left" vertical="center"/>
    </xf>
    <xf numFmtId="0" fontId="8" fillId="0" borderId="17" xfId="120" applyFont="1" applyBorder="1" applyAlignment="1"/>
    <xf numFmtId="165" fontId="8" fillId="0" borderId="17" xfId="120" applyNumberFormat="1" applyFont="1" applyBorder="1" applyAlignment="1">
      <alignment horizontal="left" vertical="center"/>
    </xf>
    <xf numFmtId="0" fontId="4" fillId="0" borderId="0" xfId="0" applyFont="1" applyAlignment="1">
      <alignment horizontal="left"/>
    </xf>
    <xf numFmtId="0" fontId="5" fillId="0" borderId="0" xfId="0" applyFont="1" applyAlignment="1">
      <alignment horizontal="justify" wrapText="1"/>
    </xf>
    <xf numFmtId="0" fontId="4" fillId="0" borderId="0" xfId="0" applyFont="1" applyFill="1" applyBorder="1" applyAlignment="1" applyProtection="1">
      <alignment horizontal="left"/>
    </xf>
    <xf numFmtId="0" fontId="5" fillId="29" borderId="0"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22" fillId="24" borderId="12" xfId="0" applyFont="1" applyFill="1" applyBorder="1" applyAlignment="1" applyProtection="1">
      <alignment horizontal="left" vertical="center" wrapText="1"/>
      <protection locked="0"/>
    </xf>
    <xf numFmtId="0" fontId="3" fillId="0" borderId="17" xfId="107" applyFill="1" applyBorder="1" applyAlignment="1" applyProtection="1">
      <alignment horizontal="left"/>
      <protection locked="0"/>
    </xf>
    <xf numFmtId="0" fontId="23" fillId="0" borderId="17" xfId="107" applyFont="1" applyFill="1" applyBorder="1" applyAlignment="1" applyProtection="1">
      <alignment horizontal="left"/>
      <protection locked="0"/>
    </xf>
    <xf numFmtId="0" fontId="8" fillId="0" borderId="14" xfId="0" applyFont="1" applyFill="1" applyBorder="1" applyAlignment="1" applyProtection="1">
      <alignment horizontal="left"/>
    </xf>
    <xf numFmtId="0" fontId="5" fillId="0" borderId="0" xfId="0" applyFont="1" applyFill="1" applyBorder="1" applyAlignment="1" applyProtection="1"/>
    <xf numFmtId="0" fontId="8" fillId="0" borderId="0" xfId="0" applyFont="1" applyAlignment="1"/>
    <xf numFmtId="0" fontId="5" fillId="0" borderId="0" xfId="0" applyFont="1" applyFill="1" applyBorder="1" applyAlignment="1" applyProtection="1">
      <alignment vertical="top"/>
    </xf>
    <xf numFmtId="0" fontId="8" fillId="0" borderId="17" xfId="0" applyFont="1" applyFill="1" applyBorder="1" applyAlignment="1" applyProtection="1">
      <alignment horizontal="left"/>
      <protection locked="0"/>
    </xf>
    <xf numFmtId="0" fontId="22" fillId="24" borderId="17" xfId="0" applyFont="1" applyFill="1" applyBorder="1" applyAlignment="1" applyProtection="1">
      <alignment horizontal="left" vertical="center" wrapText="1"/>
      <protection locked="0"/>
    </xf>
    <xf numFmtId="0" fontId="22" fillId="24" borderId="12" xfId="0" applyFont="1" applyFill="1" applyBorder="1" applyAlignment="1" applyProtection="1">
      <alignment horizontal="left" vertical="center" wrapText="1"/>
    </xf>
    <xf numFmtId="0" fontId="22" fillId="24" borderId="17" xfId="0" applyFont="1" applyFill="1" applyBorder="1" applyAlignment="1" applyProtection="1">
      <alignment horizontal="left" vertical="center" wrapText="1"/>
    </xf>
    <xf numFmtId="0" fontId="5" fillId="0" borderId="19"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0" xfId="0" applyFont="1" applyBorder="1" applyAlignment="1">
      <alignment horizontal="left" vertical="center" wrapText="1"/>
    </xf>
    <xf numFmtId="0" fontId="8" fillId="0" borderId="15" xfId="0" applyFont="1" applyBorder="1" applyAlignment="1">
      <alignment horizontal="right" vertical="center" wrapText="1"/>
    </xf>
    <xf numFmtId="0" fontId="8" fillId="0" borderId="13" xfId="0" applyFont="1" applyBorder="1" applyAlignment="1">
      <alignment horizontal="right" vertical="center" wrapText="1"/>
    </xf>
    <xf numFmtId="0" fontId="8" fillId="0" borderId="15" xfId="0" applyFont="1" applyBorder="1" applyAlignment="1">
      <alignment horizontal="right" vertical="center"/>
    </xf>
    <xf numFmtId="0" fontId="8" fillId="0" borderId="13" xfId="0" applyFont="1" applyBorder="1" applyAlignment="1">
      <alignment horizontal="right" vertical="center"/>
    </xf>
    <xf numFmtId="0" fontId="8" fillId="0" borderId="11" xfId="0" applyFont="1" applyBorder="1" applyAlignment="1">
      <alignment horizontal="right" vertical="center"/>
    </xf>
    <xf numFmtId="49" fontId="16" fillId="0" borderId="12" xfId="0" applyNumberFormat="1" applyFont="1" applyBorder="1" applyAlignment="1">
      <alignment horizontal="left"/>
    </xf>
    <xf numFmtId="165" fontId="8" fillId="0" borderId="15" xfId="127" applyNumberFormat="1" applyFont="1" applyBorder="1" applyAlignment="1">
      <alignment horizontal="left" vertical="center"/>
    </xf>
    <xf numFmtId="0" fontId="28" fillId="0" borderId="13" xfId="120" applyBorder="1" applyAlignment="1">
      <alignment horizontal="left" vertical="center"/>
    </xf>
    <xf numFmtId="0" fontId="8" fillId="0" borderId="15" xfId="120" applyFont="1" applyFill="1" applyBorder="1" applyAlignment="1">
      <alignment horizontal="right" wrapText="1"/>
    </xf>
    <xf numFmtId="0" fontId="28" fillId="0" borderId="13" xfId="120" applyBorder="1" applyAlignment="1">
      <alignment horizontal="right" wrapText="1"/>
    </xf>
    <xf numFmtId="0" fontId="8" fillId="0" borderId="15" xfId="120" applyFont="1" applyBorder="1" applyAlignment="1">
      <alignment horizontal="right" vertical="center"/>
    </xf>
    <xf numFmtId="0" fontId="28" fillId="0" borderId="13" xfId="120" applyBorder="1" applyAlignment="1">
      <alignment horizontal="right" vertical="center"/>
    </xf>
    <xf numFmtId="165" fontId="8" fillId="0" borderId="15" xfId="127" applyNumberFormat="1" applyFont="1" applyBorder="1" applyAlignment="1">
      <alignment horizontal="right" vertical="center"/>
    </xf>
    <xf numFmtId="0" fontId="8" fillId="0" borderId="15" xfId="120" applyFont="1" applyBorder="1" applyAlignment="1">
      <alignment horizontal="center" vertical="center"/>
    </xf>
    <xf numFmtId="0" fontId="28" fillId="0" borderId="13" xfId="120" applyBorder="1" applyAlignment="1">
      <alignment horizontal="center" vertical="center"/>
    </xf>
    <xf numFmtId="0" fontId="22" fillId="24" borderId="12" xfId="0" applyFont="1" applyFill="1" applyBorder="1" applyAlignment="1" applyProtection="1">
      <alignment horizontal="left"/>
    </xf>
    <xf numFmtId="0" fontId="22" fillId="24" borderId="17" xfId="0" applyFont="1" applyFill="1" applyBorder="1" applyAlignment="1" applyProtection="1">
      <alignment horizontal="left"/>
    </xf>
    <xf numFmtId="0" fontId="8" fillId="0" borderId="13" xfId="120" applyFont="1" applyBorder="1" applyAlignment="1">
      <alignment horizontal="center" vertical="center"/>
    </xf>
    <xf numFmtId="3" fontId="8" fillId="0" borderId="15" xfId="110" applyNumberFormat="1" applyFont="1" applyBorder="1" applyAlignment="1">
      <alignment horizontal="left" vertical="center"/>
    </xf>
    <xf numFmtId="3" fontId="8" fillId="0" borderId="13" xfId="110" applyNumberFormat="1" applyFont="1" applyBorder="1" applyAlignment="1">
      <alignment horizontal="left" vertical="center"/>
    </xf>
    <xf numFmtId="0" fontId="8" fillId="0" borderId="13" xfId="120" applyFont="1" applyFill="1" applyBorder="1" applyAlignment="1">
      <alignment horizontal="right" wrapText="1"/>
    </xf>
    <xf numFmtId="0" fontId="8" fillId="0" borderId="13" xfId="120" applyFont="1" applyBorder="1" applyAlignment="1">
      <alignment horizontal="right" vertical="center"/>
    </xf>
    <xf numFmtId="3" fontId="8" fillId="0" borderId="15" xfId="110" applyNumberFormat="1" applyFont="1" applyBorder="1" applyAlignment="1">
      <alignment horizontal="right" vertical="center"/>
    </xf>
    <xf numFmtId="3" fontId="8" fillId="0" borderId="13" xfId="110" applyNumberFormat="1" applyFont="1" applyBorder="1" applyAlignment="1">
      <alignment horizontal="right" vertical="center"/>
    </xf>
    <xf numFmtId="0" fontId="28" fillId="0" borderId="13" xfId="120" applyBorder="1" applyAlignment="1">
      <alignment horizontal="right"/>
    </xf>
    <xf numFmtId="0" fontId="28" fillId="0" borderId="13" xfId="120" applyFill="1" applyBorder="1" applyAlignment="1">
      <alignment horizontal="right" wrapText="1"/>
    </xf>
    <xf numFmtId="0" fontId="4" fillId="0" borderId="0" xfId="120" applyFont="1" applyAlignment="1">
      <alignment horizontal="left"/>
    </xf>
    <xf numFmtId="0" fontId="8" fillId="0" borderId="11" xfId="120" applyFont="1" applyBorder="1" applyAlignment="1">
      <alignment horizontal="right" vertical="center"/>
    </xf>
    <xf numFmtId="0" fontId="8" fillId="0" borderId="11" xfId="120" applyFont="1" applyFill="1" applyBorder="1" applyAlignment="1">
      <alignment horizontal="right" wrapText="1"/>
    </xf>
    <xf numFmtId="165" fontId="8" fillId="0" borderId="15" xfId="127" applyNumberFormat="1" applyFont="1" applyFill="1" applyBorder="1" applyAlignment="1">
      <alignment horizontal="right" vertical="center"/>
    </xf>
    <xf numFmtId="165" fontId="8" fillId="0" borderId="11" xfId="127" applyNumberFormat="1" applyFont="1" applyFill="1" applyBorder="1" applyAlignment="1">
      <alignment horizontal="right" vertical="center"/>
    </xf>
    <xf numFmtId="0" fontId="8" fillId="0" borderId="15" xfId="120" applyFont="1" applyFill="1" applyBorder="1" applyAlignment="1">
      <alignment horizontal="right" vertical="center"/>
    </xf>
    <xf numFmtId="0" fontId="8" fillId="0" borderId="11" xfId="120" applyFont="1" applyFill="1" applyBorder="1" applyAlignment="1">
      <alignment horizontal="right" vertical="center"/>
    </xf>
  </cellXfs>
  <cellStyles count="196">
    <cellStyle name="20 % - Akzent1" xfId="1"/>
    <cellStyle name="20 % - Akzent2" xfId="2"/>
    <cellStyle name="20 % - Akzent3" xfId="3"/>
    <cellStyle name="20 % - Akzent4" xfId="4"/>
    <cellStyle name="20 % - Akzent5" xfId="5"/>
    <cellStyle name="20 % - Akzent6" xfId="6"/>
    <cellStyle name="20% - Akzent1" xfId="7"/>
    <cellStyle name="20% - Akzent1 2" xfId="8"/>
    <cellStyle name="20% - Akzent2" xfId="9"/>
    <cellStyle name="20% - Akzent2 2" xfId="10"/>
    <cellStyle name="20% - Akzent3" xfId="11"/>
    <cellStyle name="20% - Akzent3 2" xfId="12"/>
    <cellStyle name="20% - Akzent4" xfId="13"/>
    <cellStyle name="20% - Akzent4 2" xfId="14"/>
    <cellStyle name="20% - Akzent5" xfId="15"/>
    <cellStyle name="20% - Akzent5 2" xfId="16"/>
    <cellStyle name="20% - Akzent6" xfId="17"/>
    <cellStyle name="20% - Akzent6 2" xfId="18"/>
    <cellStyle name="40 % - Akzent1" xfId="19"/>
    <cellStyle name="40 % - Akzent2" xfId="20"/>
    <cellStyle name="40 % - Akzent3" xfId="21"/>
    <cellStyle name="40 % - Akzent4" xfId="22"/>
    <cellStyle name="40 % - Akzent5" xfId="23"/>
    <cellStyle name="40 % - Akzent6" xfId="24"/>
    <cellStyle name="40% - Akzent1" xfId="25"/>
    <cellStyle name="40% - Akzent1 2" xfId="26"/>
    <cellStyle name="40% - Akzent2" xfId="27"/>
    <cellStyle name="40% - Akzent2 2" xfId="28"/>
    <cellStyle name="40% - Akzent3" xfId="29"/>
    <cellStyle name="40% - Akzent3 2" xfId="30"/>
    <cellStyle name="40% - Akzent4" xfId="31"/>
    <cellStyle name="40% - Akzent4 2" xfId="32"/>
    <cellStyle name="40% - Akzent5" xfId="33"/>
    <cellStyle name="40% - Akzent5 2" xfId="34"/>
    <cellStyle name="40% - Akzent6" xfId="35"/>
    <cellStyle name="40% - Akzent6 2" xfId="36"/>
    <cellStyle name="60 % - Akzent1" xfId="37"/>
    <cellStyle name="60 % - Akzent2" xfId="38"/>
    <cellStyle name="60 % - Akzent3" xfId="39"/>
    <cellStyle name="60 % - Akzent4" xfId="40"/>
    <cellStyle name="60 % - Akzent5" xfId="41"/>
    <cellStyle name="60 % - Akzent6" xfId="42"/>
    <cellStyle name="60% - Akzent1" xfId="43"/>
    <cellStyle name="60% - Akzent1 2" xfId="44"/>
    <cellStyle name="60% - Akzent2" xfId="45"/>
    <cellStyle name="60% - Akzent2 2" xfId="46"/>
    <cellStyle name="60% - Akzent3" xfId="47"/>
    <cellStyle name="60% - Akzent3 2" xfId="48"/>
    <cellStyle name="60% - Akzent4" xfId="49"/>
    <cellStyle name="60% - Akzent4 2" xfId="50"/>
    <cellStyle name="60% - Akzent5" xfId="51"/>
    <cellStyle name="60% - Akzent5 2" xfId="52"/>
    <cellStyle name="60% - Akzent6" xfId="53"/>
    <cellStyle name="60% - Akzent6 2" xfId="54"/>
    <cellStyle name="Accent1 2" xfId="55"/>
    <cellStyle name="Accent2 2" xfId="56"/>
    <cellStyle name="Accent3 2" xfId="57"/>
    <cellStyle name="Accent4 2" xfId="58"/>
    <cellStyle name="Accent5 2" xfId="59"/>
    <cellStyle name="Accent6 2" xfId="60"/>
    <cellStyle name="Akzent1" xfId="61"/>
    <cellStyle name="Akzent1 2" xfId="62"/>
    <cellStyle name="Akzent1 3" xfId="63"/>
    <cellStyle name="Akzent2" xfId="64"/>
    <cellStyle name="Akzent2 2" xfId="65"/>
    <cellStyle name="Akzent2 3" xfId="66"/>
    <cellStyle name="Akzent3" xfId="67"/>
    <cellStyle name="Akzent3 2" xfId="68"/>
    <cellStyle name="Akzent3 3" xfId="69"/>
    <cellStyle name="Akzent4" xfId="70"/>
    <cellStyle name="Akzent4 2" xfId="71"/>
    <cellStyle name="Akzent4 3" xfId="72"/>
    <cellStyle name="Akzent5" xfId="73"/>
    <cellStyle name="Akzent5 2" xfId="74"/>
    <cellStyle name="Akzent5 3" xfId="75"/>
    <cellStyle name="Akzent6" xfId="76"/>
    <cellStyle name="Akzent6 2" xfId="77"/>
    <cellStyle name="Akzent6 3" xfId="78"/>
    <cellStyle name="Ausgabe" xfId="79"/>
    <cellStyle name="Ausgabe 2" xfId="80"/>
    <cellStyle name="Ausgabe 3" xfId="81"/>
    <cellStyle name="Avertissement 2" xfId="82"/>
    <cellStyle name="Berechnung" xfId="83"/>
    <cellStyle name="Berechnung 2" xfId="84"/>
    <cellStyle name="Berechnung 3" xfId="85"/>
    <cellStyle name="Calcul 2" xfId="86"/>
    <cellStyle name="Cellule liée 2" xfId="87"/>
    <cellStyle name="Commentaire 2" xfId="88"/>
    <cellStyle name="Dezimal 2" xfId="89"/>
    <cellStyle name="Dezimal_Alleab09HRM2 Original-erweitert" xfId="90"/>
    <cellStyle name="Eingabe" xfId="91"/>
    <cellStyle name="Eingabe 2" xfId="92"/>
    <cellStyle name="Eingabe 3" xfId="93"/>
    <cellStyle name="Entrée 2" xfId="94"/>
    <cellStyle name="Ergebnis" xfId="95"/>
    <cellStyle name="Ergebnis 2" xfId="96"/>
    <cellStyle name="Ergebnis 3" xfId="97"/>
    <cellStyle name="Erklärender Text" xfId="98"/>
    <cellStyle name="Erklärender Text 2" xfId="99"/>
    <cellStyle name="Erklärender Text 3" xfId="100"/>
    <cellStyle name="Gut" xfId="101"/>
    <cellStyle name="Gut 2" xfId="102"/>
    <cellStyle name="Gut 3" xfId="103"/>
    <cellStyle name="Insatisfaisant 2" xfId="104"/>
    <cellStyle name="Komma 2" xfId="105"/>
    <cellStyle name="Komma 3" xfId="106"/>
    <cellStyle name="Lien hypertexte" xfId="107" builtinId="8"/>
    <cellStyle name="Milliers" xfId="108" builtinId="3"/>
    <cellStyle name="Milliers 2" xfId="109"/>
    <cellStyle name="Milliers 2 2" xfId="110"/>
    <cellStyle name="Milliers 2 3" xfId="111"/>
    <cellStyle name="Milliers 3" xfId="112"/>
    <cellStyle name="Milliers 4" xfId="113"/>
    <cellStyle name="Milliers 5" xfId="114"/>
    <cellStyle name="Milliers 6" xfId="115"/>
    <cellStyle name="Neutral" xfId="116"/>
    <cellStyle name="Neutral 2" xfId="117"/>
    <cellStyle name="Neutral 3" xfId="118"/>
    <cellStyle name="Neutre 2" xfId="119"/>
    <cellStyle name="Normal" xfId="0" builtinId="0"/>
    <cellStyle name="Normal 2" xfId="120"/>
    <cellStyle name="Normal 3" xfId="121"/>
    <cellStyle name="Notiz" xfId="122"/>
    <cellStyle name="Notiz 2" xfId="123"/>
    <cellStyle name="Notiz 3" xfId="124"/>
    <cellStyle name="Pourcentage" xfId="125" builtinId="5"/>
    <cellStyle name="Pourcentage 2" xfId="126"/>
    <cellStyle name="Pourcentage 2 2" xfId="127"/>
    <cellStyle name="Pourcentage 2 3" xfId="128"/>
    <cellStyle name="Pourcentage 3" xfId="129"/>
    <cellStyle name="Pourcentage 4" xfId="130"/>
    <cellStyle name="Pourcentage 5" xfId="131"/>
    <cellStyle name="Pourcentage 6" xfId="132"/>
    <cellStyle name="Prozent 2" xfId="133"/>
    <cellStyle name="Prozent 3" xfId="134"/>
    <cellStyle name="Satisfaisant 2" xfId="135"/>
    <cellStyle name="Schlecht" xfId="136"/>
    <cellStyle name="Schlecht 2" xfId="137"/>
    <cellStyle name="Schlecht 3" xfId="138"/>
    <cellStyle name="Sortie 2" xfId="139"/>
    <cellStyle name="St0" xfId="140"/>
    <cellStyle name="Standard 10" xfId="141"/>
    <cellStyle name="Standard 11" xfId="142"/>
    <cellStyle name="Standard 12" xfId="143"/>
    <cellStyle name="Standard 13" xfId="144"/>
    <cellStyle name="Standard 14" xfId="145"/>
    <cellStyle name="Standard 15" xfId="146"/>
    <cellStyle name="Standard 16" xfId="147"/>
    <cellStyle name="Standard 17" xfId="148"/>
    <cellStyle name="Standard 18" xfId="149"/>
    <cellStyle name="Standard 19" xfId="150"/>
    <cellStyle name="Standard 2" xfId="151"/>
    <cellStyle name="Standard 2 2" xfId="152"/>
    <cellStyle name="Standard 20" xfId="153"/>
    <cellStyle name="Standard 3" xfId="154"/>
    <cellStyle name="Standard 3 2" xfId="155"/>
    <cellStyle name="Standard 4" xfId="156"/>
    <cellStyle name="Standard 5" xfId="157"/>
    <cellStyle name="Standard 6" xfId="158"/>
    <cellStyle name="Standard 7" xfId="159"/>
    <cellStyle name="Standard 8" xfId="160"/>
    <cellStyle name="Standard 9" xfId="161"/>
    <cellStyle name="Standard_Alleab09HRM2 Original-erweitert" xfId="162"/>
    <cellStyle name="Texte explicatif 2" xfId="163"/>
    <cellStyle name="Titel3" xfId="164"/>
    <cellStyle name="Titre 2" xfId="165"/>
    <cellStyle name="Titre 1 2" xfId="166"/>
    <cellStyle name="Titre 2 2" xfId="167"/>
    <cellStyle name="Titre 3 2" xfId="168"/>
    <cellStyle name="Titre 4 2" xfId="169"/>
    <cellStyle name="Total 2" xfId="170"/>
    <cellStyle name="Überschrift" xfId="171"/>
    <cellStyle name="Überschrift 1" xfId="172"/>
    <cellStyle name="Überschrift 1 2" xfId="173"/>
    <cellStyle name="Überschrift 1 3" xfId="174"/>
    <cellStyle name="Überschrift 2" xfId="175"/>
    <cellStyle name="Überschrift 2 2" xfId="176"/>
    <cellStyle name="Überschrift 2 3" xfId="177"/>
    <cellStyle name="Überschrift 3" xfId="178"/>
    <cellStyle name="Überschrift 3 2" xfId="179"/>
    <cellStyle name="Überschrift 3 3" xfId="180"/>
    <cellStyle name="Überschrift 4" xfId="181"/>
    <cellStyle name="Überschrift 4 2" xfId="182"/>
    <cellStyle name="Überschrift 4 3" xfId="183"/>
    <cellStyle name="Überschrift 5" xfId="184"/>
    <cellStyle name="Überschrift 6" xfId="185"/>
    <cellStyle name="Vérification 2" xfId="186"/>
    <cellStyle name="Verknüpfte Zelle" xfId="187"/>
    <cellStyle name="Verknüpfte Zelle 2" xfId="188"/>
    <cellStyle name="Verknüpfte Zelle 3" xfId="189"/>
    <cellStyle name="Warnender Text" xfId="190"/>
    <cellStyle name="Warnender Text 2" xfId="191"/>
    <cellStyle name="Warnender Text 3" xfId="192"/>
    <cellStyle name="Zelle überprüfen" xfId="193"/>
    <cellStyle name="Zelle überprüfen 2" xfId="194"/>
    <cellStyle name="Zelle überprüfen 3" xfId="19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Equilibres</a:t>
            </a:r>
            <a:r>
              <a:rPr lang="fr-CH" baseline="0"/>
              <a:t> budgétaires</a:t>
            </a:r>
            <a:endParaRPr lang="fr-CH"/>
          </a:p>
        </c:rich>
      </c:tx>
      <c:layout>
        <c:manualLayout>
          <c:xMode val="edge"/>
          <c:yMode val="edge"/>
          <c:x val="0.32692335605700296"/>
          <c:y val="2.8625954198473282E-2"/>
        </c:manualLayout>
      </c:layout>
      <c:overlay val="0"/>
      <c:spPr>
        <a:noFill/>
        <a:ln w="25400">
          <a:noFill/>
        </a:ln>
      </c:spPr>
    </c:title>
    <c:autoTitleDeleted val="0"/>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IDHEAP'!$D$9:$D$12</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1565-4F4A-8BF4-93633BC88B16}"/>
            </c:ext>
          </c:extLst>
        </c:ser>
        <c:ser>
          <c:idx val="1"/>
          <c:order val="1"/>
          <c:tx>
            <c:v>Valeurs moyennes des indicateurs</c:v>
          </c:tx>
          <c:spPr>
            <a:ln w="12700">
              <a:solidFill>
                <a:srgbClr val="000080"/>
              </a:solidFill>
              <a:prstDash val="sysDash"/>
            </a:ln>
          </c:spPr>
          <c:marker>
            <c:symbol val="none"/>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IDHEAP'!$AR$9:$AR$12</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1565-4F4A-8BF4-93633BC88B16}"/>
            </c:ext>
          </c:extLst>
        </c:ser>
        <c:ser>
          <c:idx val="2"/>
          <c:order val="2"/>
          <c:tx>
            <c:v>max</c:v>
          </c:tx>
          <c:spPr>
            <a:ln w="12700">
              <a:solidFill>
                <a:srgbClr val="000080"/>
              </a:solidFill>
              <a:prstDash val="sysDash"/>
            </a:ln>
          </c:spPr>
          <c:marker>
            <c:symbol val="none"/>
          </c:marker>
          <c:cat>
            <c:strRef>
              <c:f>'Tableau des indicateurs IDHEAP'!$AQ$9:$AQ$12</c:f>
              <c:strCache>
                <c:ptCount val="4"/>
                <c:pt idx="0">
                  <c:v>Couverture des charges (I1)</c:v>
                </c:pt>
                <c:pt idx="1">
                  <c:v>Autofinancement de l'investissement net (I2)</c:v>
                </c:pt>
                <c:pt idx="2">
                  <c:v>Engagements nets supplémentaires (I3)</c:v>
                </c:pt>
                <c:pt idx="3">
                  <c:v>Poids des intérêts nets (I4)</c:v>
                </c:pt>
              </c:strCache>
            </c:strRef>
          </c:cat>
          <c:val>
            <c:numRef>
              <c:f>'Tableau des indicateurs IDHEAP'!$AS$9:$AS$12</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1565-4F4A-8BF4-93633BC88B16}"/>
            </c:ext>
          </c:extLst>
        </c:ser>
        <c:dLbls>
          <c:showLegendKey val="0"/>
          <c:showVal val="0"/>
          <c:showCatName val="0"/>
          <c:showSerName val="0"/>
          <c:showPercent val="0"/>
          <c:showBubbleSize val="0"/>
        </c:dLbls>
        <c:axId val="333316664"/>
        <c:axId val="333316272"/>
      </c:radarChart>
      <c:catAx>
        <c:axId val="333316664"/>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33316272"/>
        <c:crosses val="autoZero"/>
        <c:auto val="0"/>
        <c:lblAlgn val="ctr"/>
        <c:lblOffset val="100"/>
        <c:noMultiLvlLbl val="0"/>
      </c:catAx>
      <c:valAx>
        <c:axId val="333316272"/>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33316664"/>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Tahoma"/>
                <a:ea typeface="Tahoma"/>
                <a:cs typeface="Tahoma"/>
              </a:defRPr>
            </a:pPr>
            <a:r>
              <a:rPr lang="fr-CH"/>
              <a:t>Qualité de la gestion financière</a:t>
            </a:r>
          </a:p>
        </c:rich>
      </c:tx>
      <c:layout>
        <c:manualLayout>
          <c:xMode val="edge"/>
          <c:yMode val="edge"/>
          <c:x val="0.28811523224476299"/>
          <c:y val="2.8790786948176585E-2"/>
        </c:manualLayout>
      </c:layout>
      <c:overlay val="0"/>
      <c:spPr>
        <a:noFill/>
        <a:ln w="25400">
          <a:noFill/>
        </a:ln>
      </c:spPr>
    </c:title>
    <c:autoTitleDeleted val="0"/>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IDHEAP'!$D$14:$D$17</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C366-48AE-AE61-772E6AB525EE}"/>
            </c:ext>
          </c:extLst>
        </c:ser>
        <c:ser>
          <c:idx val="1"/>
          <c:order val="1"/>
          <c:tx>
            <c:v>Valeurs moyennes des indicateurs</c:v>
          </c:tx>
          <c:spPr>
            <a:ln w="12700">
              <a:solidFill>
                <a:srgbClr val="000080"/>
              </a:solidFill>
              <a:prstDash val="sysDash"/>
            </a:ln>
          </c:spPr>
          <c:marker>
            <c:symbol val="none"/>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IDHEAP'!$AR$14:$AR$17</c:f>
              <c:numCache>
                <c:formatCode>General</c:formatCode>
                <c:ptCount val="4"/>
                <c:pt idx="0">
                  <c:v>4</c:v>
                </c:pt>
                <c:pt idx="1">
                  <c:v>4</c:v>
                </c:pt>
                <c:pt idx="2">
                  <c:v>4</c:v>
                </c:pt>
                <c:pt idx="3">
                  <c:v>4</c:v>
                </c:pt>
              </c:numCache>
            </c:numRef>
          </c:val>
          <c:extLst xmlns:c16r2="http://schemas.microsoft.com/office/drawing/2015/06/chart">
            <c:ext xmlns:c16="http://schemas.microsoft.com/office/drawing/2014/chart" uri="{C3380CC4-5D6E-409C-BE32-E72D297353CC}">
              <c16:uniqueId val="{00000001-C366-48AE-AE61-772E6AB525EE}"/>
            </c:ext>
          </c:extLst>
        </c:ser>
        <c:ser>
          <c:idx val="2"/>
          <c:order val="2"/>
          <c:tx>
            <c:v>max</c:v>
          </c:tx>
          <c:spPr>
            <a:ln w="12700">
              <a:solidFill>
                <a:srgbClr val="000080"/>
              </a:solidFill>
              <a:prstDash val="sysDash"/>
            </a:ln>
          </c:spPr>
          <c:marker>
            <c:symbol val="none"/>
          </c:marker>
          <c:cat>
            <c:strRef>
              <c:f>'Tableau des indicateurs IDHEAP'!$AQ$14:$AQ$17</c:f>
              <c:strCache>
                <c:ptCount val="4"/>
                <c:pt idx="0">
                  <c:v>Maîtrise des dépenses courantes par habitant (I5)</c:v>
                </c:pt>
                <c:pt idx="1">
                  <c:v>Effort d'investissement (I6)</c:v>
                </c:pt>
                <c:pt idx="2">
                  <c:v>Exactitude de la prévision fiscale (I7)</c:v>
                </c:pt>
                <c:pt idx="3">
                  <c:v>Intérêt moyen de la dette (I8)</c:v>
                </c:pt>
              </c:strCache>
            </c:strRef>
          </c:cat>
          <c:val>
            <c:numRef>
              <c:f>'Tableau des indicateurs IDHEAP'!$AS$14:$AS$17</c:f>
              <c:numCache>
                <c:formatCode>General</c:formatCode>
                <c:ptCount val="4"/>
                <c:pt idx="0">
                  <c:v>6</c:v>
                </c:pt>
                <c:pt idx="1">
                  <c:v>6</c:v>
                </c:pt>
                <c:pt idx="2">
                  <c:v>6</c:v>
                </c:pt>
                <c:pt idx="3">
                  <c:v>6</c:v>
                </c:pt>
              </c:numCache>
            </c:numRef>
          </c:val>
          <c:extLst xmlns:c16r2="http://schemas.microsoft.com/office/drawing/2015/06/chart">
            <c:ext xmlns:c16="http://schemas.microsoft.com/office/drawing/2014/chart" uri="{C3380CC4-5D6E-409C-BE32-E72D297353CC}">
              <c16:uniqueId val="{00000002-C366-48AE-AE61-772E6AB525EE}"/>
            </c:ext>
          </c:extLst>
        </c:ser>
        <c:dLbls>
          <c:showLegendKey val="0"/>
          <c:showVal val="0"/>
          <c:showCatName val="0"/>
          <c:showSerName val="0"/>
          <c:showPercent val="0"/>
          <c:showBubbleSize val="0"/>
        </c:dLbls>
        <c:axId val="333318624"/>
        <c:axId val="333312744"/>
      </c:radarChart>
      <c:catAx>
        <c:axId val="333318624"/>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33312744"/>
        <c:crosses val="autoZero"/>
        <c:auto val="0"/>
        <c:lblAlgn val="ctr"/>
        <c:lblOffset val="100"/>
        <c:noMultiLvlLbl val="0"/>
      </c:catAx>
      <c:valAx>
        <c:axId val="333312744"/>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33318624"/>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825525525328703"/>
          <c:y val="0.35114503816793891"/>
          <c:w val="0.34362438628905351"/>
          <c:h val="0.48854961832061067"/>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'Tableau des indicateurs MCH2'!$AQ$9:$AQ$11</c:f>
              <c:numCache>
                <c:formatCode>General</c:formatCode>
                <c:ptCount val="3"/>
              </c:numCache>
            </c:numRef>
          </c:cat>
          <c:val>
            <c:numRef>
              <c:f>'Tableau des indicateurs MCH2'!$D$9:$D$11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BD64-477E-89E0-98A20403DCEF}"/>
            </c:ext>
          </c:extLst>
        </c:ser>
        <c:ser>
          <c:idx val="1"/>
          <c:order val="1"/>
          <c:tx>
            <c:v>Valeurs moyennes des indicateurs</c:v>
          </c:tx>
          <c:spPr>
            <a:ln w="12700">
              <a:solidFill>
                <a:srgbClr val="000080"/>
              </a:solidFill>
              <a:prstDash val="sysDash"/>
            </a:ln>
          </c:spPr>
          <c:marker>
            <c:symbol val="none"/>
          </c:marker>
          <c:cat>
            <c:numRef>
              <c:f>'Tableau des indicateurs MCH2'!$AQ$9:$AQ$11</c:f>
              <c:numCache>
                <c:formatCode>General</c:formatCode>
                <c:ptCount val="3"/>
              </c:numCache>
            </c:numRef>
          </c:cat>
          <c:val>
            <c:numRef>
              <c:f>'Tableau des indicateurs MCH2'!$AR$9:$AR$11</c:f>
              <c:numCache>
                <c:formatCode>General</c:formatCode>
                <c:ptCount val="3"/>
              </c:numCache>
            </c:numRef>
          </c:val>
          <c:extLst xmlns:c16r2="http://schemas.microsoft.com/office/drawing/2015/06/chart">
            <c:ext xmlns:c16="http://schemas.microsoft.com/office/drawing/2014/chart" uri="{C3380CC4-5D6E-409C-BE32-E72D297353CC}">
              <c16:uniqueId val="{00000001-BD64-477E-89E0-98A20403DCEF}"/>
            </c:ext>
          </c:extLst>
        </c:ser>
        <c:ser>
          <c:idx val="2"/>
          <c:order val="2"/>
          <c:tx>
            <c:v>max</c:v>
          </c:tx>
          <c:spPr>
            <a:ln w="12700">
              <a:solidFill>
                <a:srgbClr val="000080"/>
              </a:solidFill>
              <a:prstDash val="sysDash"/>
            </a:ln>
          </c:spPr>
          <c:marker>
            <c:symbol val="none"/>
          </c:marker>
          <c:cat>
            <c:numRef>
              <c:f>'Tableau des indicateurs MCH2'!$AQ$9:$AQ$11</c:f>
              <c:numCache>
                <c:formatCode>General</c:formatCode>
                <c:ptCount val="3"/>
              </c:numCache>
            </c:numRef>
          </c:cat>
          <c:val>
            <c:numRef>
              <c:f>'Tableau des indicateurs MCH2'!$AS$9:$AS$11</c:f>
              <c:numCache>
                <c:formatCode>General</c:formatCode>
                <c:ptCount val="3"/>
              </c:numCache>
            </c:numRef>
          </c:val>
          <c:extLst xmlns:c16r2="http://schemas.microsoft.com/office/drawing/2015/06/chart">
            <c:ext xmlns:c16="http://schemas.microsoft.com/office/drawing/2014/chart" uri="{C3380CC4-5D6E-409C-BE32-E72D297353CC}">
              <c16:uniqueId val="{00000002-BD64-477E-89E0-98A20403DCEF}"/>
            </c:ext>
          </c:extLst>
        </c:ser>
        <c:dLbls>
          <c:showLegendKey val="0"/>
          <c:showVal val="0"/>
          <c:showCatName val="0"/>
          <c:showSerName val="0"/>
          <c:showPercent val="0"/>
          <c:showBubbleSize val="0"/>
        </c:dLbls>
        <c:axId val="333313920"/>
        <c:axId val="333319408"/>
      </c:radarChart>
      <c:catAx>
        <c:axId val="333313920"/>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33319408"/>
        <c:crosses val="autoZero"/>
        <c:auto val="0"/>
        <c:lblAlgn val="ctr"/>
        <c:lblOffset val="100"/>
        <c:noMultiLvlLbl val="0"/>
      </c:catAx>
      <c:valAx>
        <c:axId val="33331940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33313920"/>
        <c:crosses val="autoZero"/>
        <c:crossBetween val="between"/>
        <c:majorUnit val="1"/>
        <c:min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573726541554959"/>
          <c:y val="0.30326295585412666"/>
          <c:w val="0.34986595174262736"/>
          <c:h val="0.50095969289827258"/>
        </c:manualLayout>
      </c:layout>
      <c:radarChart>
        <c:radarStyle val="marker"/>
        <c:varyColors val="0"/>
        <c:ser>
          <c:idx val="0"/>
          <c:order val="0"/>
          <c:tx>
            <c:v>Valeurs des incateurs</c:v>
          </c:tx>
          <c:spPr>
            <a:ln w="38100">
              <a:solidFill>
                <a:srgbClr val="FF0000"/>
              </a:solidFill>
              <a:prstDash val="solid"/>
            </a:ln>
          </c:spPr>
          <c:marker>
            <c:symbol val="circle"/>
            <c:size val="3"/>
            <c:spPr>
              <a:solidFill>
                <a:srgbClr val="000080"/>
              </a:solidFill>
              <a:ln>
                <a:solidFill>
                  <a:srgbClr val="000080"/>
                </a:solidFill>
                <a:prstDash val="solid"/>
              </a:ln>
            </c:spPr>
          </c:marker>
          <c:cat>
            <c:numRef>
              <c:f>'Tableau des indicateurs MCH2'!$AQ$13:$AQ$17</c:f>
              <c:numCache>
                <c:formatCode>General</c:formatCode>
                <c:ptCount val="5"/>
              </c:numCache>
            </c:numRef>
          </c:cat>
          <c:val>
            <c:numRef>
              <c:f>'Tableau des indicateurs MCH2'!$D$12:$D$13</c:f>
              <c:numCache>
                <c:formatCode>0.00</c:formatCode>
                <c:ptCount val="2"/>
                <c:pt idx="0">
                  <c:v>0</c:v>
                </c:pt>
                <c:pt idx="1">
                  <c:v>0</c:v>
                </c:pt>
              </c:numCache>
            </c:numRef>
          </c:val>
          <c:extLst xmlns:c16r2="http://schemas.microsoft.com/office/drawing/2015/06/chart">
            <c:ext xmlns:c16="http://schemas.microsoft.com/office/drawing/2014/chart" uri="{C3380CC4-5D6E-409C-BE32-E72D297353CC}">
              <c16:uniqueId val="{00000000-23E2-40FB-AED4-64E3F1989D72}"/>
            </c:ext>
          </c:extLst>
        </c:ser>
        <c:ser>
          <c:idx val="1"/>
          <c:order val="1"/>
          <c:tx>
            <c:v>Valeurs moyennes des indicateurs</c:v>
          </c:tx>
          <c:spPr>
            <a:ln w="12700">
              <a:solidFill>
                <a:srgbClr val="000080"/>
              </a:solidFill>
              <a:prstDash val="sysDash"/>
            </a:ln>
          </c:spPr>
          <c:marker>
            <c:symbol val="none"/>
          </c:marker>
          <c:cat>
            <c:numRef>
              <c:f>'Tableau des indicateurs MCH2'!$AQ$13:$AQ$17</c:f>
              <c:numCache>
                <c:formatCode>General</c:formatCode>
                <c:ptCount val="5"/>
              </c:numCache>
            </c:numRef>
          </c:cat>
          <c:val>
            <c:numRef>
              <c:f>'Tableau des indicateurs MCH2'!$AR$13:$AR$17</c:f>
              <c:numCache>
                <c:formatCode>General</c:formatCode>
                <c:ptCount val="5"/>
              </c:numCache>
            </c:numRef>
          </c:val>
          <c:extLst xmlns:c16r2="http://schemas.microsoft.com/office/drawing/2015/06/chart">
            <c:ext xmlns:c16="http://schemas.microsoft.com/office/drawing/2014/chart" uri="{C3380CC4-5D6E-409C-BE32-E72D297353CC}">
              <c16:uniqueId val="{00000001-23E2-40FB-AED4-64E3F1989D72}"/>
            </c:ext>
          </c:extLst>
        </c:ser>
        <c:ser>
          <c:idx val="2"/>
          <c:order val="2"/>
          <c:tx>
            <c:v>max</c:v>
          </c:tx>
          <c:spPr>
            <a:ln w="12700">
              <a:solidFill>
                <a:srgbClr val="000080"/>
              </a:solidFill>
              <a:prstDash val="sysDash"/>
            </a:ln>
          </c:spPr>
          <c:marker>
            <c:symbol val="none"/>
          </c:marker>
          <c:cat>
            <c:numRef>
              <c:f>'Tableau des indicateurs MCH2'!$AQ$13:$AQ$17</c:f>
              <c:numCache>
                <c:formatCode>General</c:formatCode>
                <c:ptCount val="5"/>
              </c:numCache>
            </c:numRef>
          </c:cat>
          <c:val>
            <c:numRef>
              <c:f>'Tableau des indicateurs MCH2'!$AS$13:$AS$17</c:f>
              <c:numCache>
                <c:formatCode>General</c:formatCode>
                <c:ptCount val="5"/>
              </c:numCache>
            </c:numRef>
          </c:val>
          <c:extLst xmlns:c16r2="http://schemas.microsoft.com/office/drawing/2015/06/chart">
            <c:ext xmlns:c16="http://schemas.microsoft.com/office/drawing/2014/chart" uri="{C3380CC4-5D6E-409C-BE32-E72D297353CC}">
              <c16:uniqueId val="{00000002-23E2-40FB-AED4-64E3F1989D72}"/>
            </c:ext>
          </c:extLst>
        </c:ser>
        <c:dLbls>
          <c:showLegendKey val="0"/>
          <c:showVal val="0"/>
          <c:showCatName val="0"/>
          <c:showSerName val="0"/>
          <c:showPercent val="0"/>
          <c:showBubbleSize val="0"/>
        </c:dLbls>
        <c:axId val="333313136"/>
        <c:axId val="333313528"/>
      </c:radarChart>
      <c:catAx>
        <c:axId val="333313136"/>
        <c:scaling>
          <c:orientation val="minMax"/>
        </c:scaling>
        <c:delete val="0"/>
        <c:axPos val="b"/>
        <c:majorGridlines>
          <c:spPr>
            <a:ln w="12700">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Tahoma"/>
                <a:ea typeface="Tahoma"/>
                <a:cs typeface="Tahoma"/>
              </a:defRPr>
            </a:pPr>
            <a:endParaRPr lang="fr-FR"/>
          </a:p>
        </c:txPr>
        <c:crossAx val="333313528"/>
        <c:crosses val="autoZero"/>
        <c:auto val="0"/>
        <c:lblAlgn val="ctr"/>
        <c:lblOffset val="100"/>
        <c:noMultiLvlLbl val="0"/>
      </c:catAx>
      <c:valAx>
        <c:axId val="333313528"/>
        <c:scaling>
          <c:orientation val="minMax"/>
        </c:scaling>
        <c:delete val="0"/>
        <c:axPos val="l"/>
        <c:numFmt formatCode="0.00" sourceLinked="1"/>
        <c:majorTickMark val="cross"/>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Tahoma"/>
                <a:ea typeface="Tahoma"/>
                <a:cs typeface="Tahoma"/>
              </a:defRPr>
            </a:pPr>
            <a:endParaRPr lang="fr-FR"/>
          </a:p>
        </c:txPr>
        <c:crossAx val="333313136"/>
        <c:crosses val="autoZero"/>
        <c:crossBetween val="between"/>
        <c:majorUnit val="1"/>
      </c:valAx>
      <c:spPr>
        <a:noFill/>
        <a:ln w="25400">
          <a:noFill/>
        </a:ln>
      </c:spPr>
    </c:plotArea>
    <c:plotVisOnly val="1"/>
    <c:dispBlanksAs val="gap"/>
    <c:showDLblsOverMax val="0"/>
  </c:chart>
  <c:spPr>
    <a:solidFill>
      <a:srgbClr val="FFFFFF"/>
    </a:solidFill>
    <a:ln w="9525">
      <a:noFill/>
    </a:ln>
  </c:spPr>
  <c:txPr>
    <a:bodyPr/>
    <a:lstStyle/>
    <a:p>
      <a:pPr>
        <a:defRPr sz="17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57150</xdr:colOff>
      <xdr:row>24</xdr:row>
      <xdr:rowOff>142875</xdr:rowOff>
    </xdr:from>
    <xdr:to>
      <xdr:col>7</xdr:col>
      <xdr:colOff>19050</xdr:colOff>
      <xdr:row>55</xdr:row>
      <xdr:rowOff>114300</xdr:rowOff>
    </xdr:to>
    <xdr:graphicFrame macro="">
      <xdr:nvGraphicFramePr>
        <xdr:cNvPr id="254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9525</xdr:rowOff>
    </xdr:from>
    <xdr:to>
      <xdr:col>6</xdr:col>
      <xdr:colOff>733425</xdr:colOff>
      <xdr:row>80</xdr:row>
      <xdr:rowOff>114300</xdr:rowOff>
    </xdr:to>
    <xdr:graphicFrame macro="">
      <xdr:nvGraphicFramePr>
        <xdr:cNvPr id="254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0.50899</cdr:x>
      <cdr:y>0.50137</cdr:y>
    </cdr:from>
    <cdr:to>
      <cdr:x>0.52808</cdr:x>
      <cdr:y>0.56729</cdr:y>
    </cdr:to>
    <cdr:sp macro="" textlink="">
      <cdr:nvSpPr>
        <cdr:cNvPr id="3073" name="Text Box 1"/>
        <cdr:cNvSpPr txBox="1">
          <a:spLocks xmlns:a="http://schemas.openxmlformats.org/drawingml/2006/main" noChangeArrowheads="1"/>
        </cdr:cNvSpPr>
      </cdr:nvSpPr>
      <cdr:spPr bwMode="auto">
        <a:xfrm xmlns:a="http://schemas.openxmlformats.org/drawingml/2006/main">
          <a:off x="3608116" y="2426563"/>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3.xml><?xml version="1.0" encoding="utf-8"?>
<c:userShapes xmlns:c="http://schemas.openxmlformats.org/drawingml/2006/chart">
  <cdr:relSizeAnchor xmlns:cdr="http://schemas.openxmlformats.org/drawingml/2006/chartDrawing">
    <cdr:from>
      <cdr:x>0.51097</cdr:x>
      <cdr:y>0.48255</cdr:y>
    </cdr:from>
    <cdr:to>
      <cdr:x>0.53004</cdr:x>
      <cdr:y>0.54885</cdr:y>
    </cdr:to>
    <cdr:sp macro="" textlink="">
      <cdr:nvSpPr>
        <cdr:cNvPr id="4097" name="Text Box 1"/>
        <cdr:cNvSpPr txBox="1">
          <a:spLocks xmlns:a="http://schemas.openxmlformats.org/drawingml/2006/main" noChangeArrowheads="1"/>
        </cdr:cNvSpPr>
      </cdr:nvSpPr>
      <cdr:spPr bwMode="auto">
        <a:xfrm xmlns:a="http://schemas.openxmlformats.org/drawingml/2006/main">
          <a:off x="3627082" y="2321654"/>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55</xdr:row>
      <xdr:rowOff>79375</xdr:rowOff>
    </xdr:from>
    <xdr:to>
      <xdr:col>6</xdr:col>
      <xdr:colOff>723900</xdr:colOff>
      <xdr:row>86</xdr:row>
      <xdr:rowOff>53975</xdr:rowOff>
    </xdr:to>
    <xdr:graphicFrame macro="">
      <xdr:nvGraphicFramePr>
        <xdr:cNvPr id="416877"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87</xdr:row>
      <xdr:rowOff>79375</xdr:rowOff>
    </xdr:from>
    <xdr:to>
      <xdr:col>6</xdr:col>
      <xdr:colOff>733425</xdr:colOff>
      <xdr:row>118</xdr:row>
      <xdr:rowOff>25400</xdr:rowOff>
    </xdr:to>
    <xdr:graphicFrame macro="">
      <xdr:nvGraphicFramePr>
        <xdr:cNvPr id="416878"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0.50946</cdr:x>
      <cdr:y>0.49195</cdr:y>
    </cdr:from>
    <cdr:to>
      <cdr:x>0.52835</cdr:x>
      <cdr:y>0.55786</cdr:y>
    </cdr:to>
    <cdr:sp macro="" textlink="">
      <cdr:nvSpPr>
        <cdr:cNvPr id="3073" name="Text Box 1"/>
        <cdr:cNvSpPr txBox="1">
          <a:spLocks xmlns:a="http://schemas.openxmlformats.org/drawingml/2006/main" noChangeArrowheads="1"/>
        </cdr:cNvSpPr>
      </cdr:nvSpPr>
      <cdr:spPr bwMode="auto">
        <a:xfrm xmlns:a="http://schemas.openxmlformats.org/drawingml/2006/main">
          <a:off x="3651441" y="2380935"/>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drawings/drawing6.xml><?xml version="1.0" encoding="utf-8"?>
<c:userShapes xmlns:c="http://schemas.openxmlformats.org/drawingml/2006/chart">
  <cdr:relSizeAnchor xmlns:cdr="http://schemas.openxmlformats.org/drawingml/2006/chartDrawing">
    <cdr:from>
      <cdr:x>0.51515</cdr:x>
      <cdr:y>0.47423</cdr:y>
    </cdr:from>
    <cdr:to>
      <cdr:x>0.53401</cdr:x>
      <cdr:y>0.54053</cdr:y>
    </cdr:to>
    <cdr:sp macro="" textlink="">
      <cdr:nvSpPr>
        <cdr:cNvPr id="4097" name="Text Box 1"/>
        <cdr:cNvSpPr txBox="1">
          <a:spLocks xmlns:a="http://schemas.openxmlformats.org/drawingml/2006/main" noChangeArrowheads="1"/>
        </cdr:cNvSpPr>
      </cdr:nvSpPr>
      <cdr:spPr bwMode="auto">
        <a:xfrm xmlns:a="http://schemas.openxmlformats.org/drawingml/2006/main">
          <a:off x="3697107" y="2281632"/>
          <a:ext cx="135358" cy="3189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36576" tIns="32004" rIns="36576" bIns="32004" anchor="ctr" upright="1">
          <a:spAutoFit/>
        </a:bodyPr>
        <a:lstStyle xmlns:a="http://schemas.openxmlformats.org/drawingml/2006/main"/>
        <a:p xmlns:a="http://schemas.openxmlformats.org/drawingml/2006/main">
          <a:pPr algn="ctr" rtl="0">
            <a:defRPr sz="1000"/>
          </a:pPr>
          <a:r>
            <a:rPr lang="de-CH" sz="1725" b="0" i="0" u="none" strike="noStrike" baseline="0">
              <a:solidFill>
                <a:srgbClr val="000000"/>
              </a:solidFill>
              <a:latin typeface="Arial"/>
              <a:cs typeface="Arial"/>
            </a:rPr>
            <a:t> </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45"/>
    <pageSetUpPr fitToPage="1"/>
  </sheetPr>
  <dimension ref="A1:J16"/>
  <sheetViews>
    <sheetView showGridLines="0" tabSelected="1" zoomScaleNormal="100" workbookViewId="0">
      <selection activeCell="A12" sqref="A12:B12"/>
    </sheetView>
  </sheetViews>
  <sheetFormatPr baseColWidth="10" defaultColWidth="11.42578125" defaultRowHeight="14.25" x14ac:dyDescent="0.2"/>
  <cols>
    <col min="1" max="1" width="3.140625" style="6" customWidth="1"/>
    <col min="2" max="2" width="79.85546875" style="10" customWidth="1"/>
    <col min="3" max="16384" width="11.42578125" style="6"/>
  </cols>
  <sheetData>
    <row r="1" spans="1:10" ht="19.5" x14ac:dyDescent="0.25">
      <c r="A1" s="512" t="s">
        <v>32</v>
      </c>
      <c r="B1" s="512"/>
    </row>
    <row r="2" spans="1:10" ht="42" customHeight="1" x14ac:dyDescent="0.2">
      <c r="A2" s="513" t="s">
        <v>33</v>
      </c>
      <c r="B2" s="513"/>
      <c r="C2" s="7"/>
      <c r="D2" s="7"/>
      <c r="E2" s="7"/>
      <c r="F2" s="7"/>
      <c r="G2" s="7"/>
      <c r="H2" s="7"/>
      <c r="I2" s="7"/>
      <c r="J2" s="7"/>
    </row>
    <row r="3" spans="1:10" ht="56.1" customHeight="1" x14ac:dyDescent="0.2">
      <c r="A3" s="513" t="s">
        <v>34</v>
      </c>
      <c r="B3" s="513"/>
    </row>
    <row r="4" spans="1:10" ht="12" customHeight="1" x14ac:dyDescent="0.2">
      <c r="A4" s="10"/>
    </row>
    <row r="5" spans="1:10" x14ac:dyDescent="0.2">
      <c r="A5" s="6" t="s">
        <v>35</v>
      </c>
    </row>
    <row r="6" spans="1:10" ht="28.5" x14ac:dyDescent="0.2">
      <c r="A6" s="131" t="s">
        <v>24</v>
      </c>
      <c r="B6" s="1" t="s">
        <v>36</v>
      </c>
    </row>
    <row r="7" spans="1:10" ht="42.75" x14ac:dyDescent="0.2">
      <c r="A7" s="131" t="s">
        <v>25</v>
      </c>
      <c r="B7" s="1" t="s">
        <v>37</v>
      </c>
    </row>
    <row r="8" spans="1:10" ht="28.5" x14ac:dyDescent="0.2">
      <c r="A8" s="131" t="s">
        <v>26</v>
      </c>
      <c r="B8" s="1" t="s">
        <v>38</v>
      </c>
    </row>
    <row r="9" spans="1:10" ht="28.5" customHeight="1" x14ac:dyDescent="0.2">
      <c r="A9" s="131" t="s">
        <v>27</v>
      </c>
      <c r="B9" s="1" t="s">
        <v>39</v>
      </c>
    </row>
    <row r="10" spans="1:10" ht="28.5" customHeight="1" x14ac:dyDescent="0.2">
      <c r="A10" s="131" t="s">
        <v>30</v>
      </c>
      <c r="B10" s="1" t="s">
        <v>418</v>
      </c>
    </row>
    <row r="12" spans="1:10" s="8" customFormat="1" ht="42.75" customHeight="1" x14ac:dyDescent="0.2">
      <c r="A12" s="513"/>
      <c r="B12" s="513"/>
      <c r="C12" s="298"/>
    </row>
    <row r="13" spans="1:10" s="8" customFormat="1" x14ac:dyDescent="0.2">
      <c r="B13" s="11"/>
      <c r="C13" s="9"/>
    </row>
    <row r="16" spans="1:10" x14ac:dyDescent="0.2">
      <c r="B16" s="12"/>
    </row>
  </sheetData>
  <mergeCells count="4">
    <mergeCell ref="A1:B1"/>
    <mergeCell ref="A2:B2"/>
    <mergeCell ref="A3:B3"/>
    <mergeCell ref="A12:B12"/>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indexed="42"/>
  </sheetPr>
  <dimension ref="A1:AS17"/>
  <sheetViews>
    <sheetView showGridLines="0" zoomScaleNormal="100" workbookViewId="0">
      <selection activeCell="C13" sqref="C13"/>
    </sheetView>
  </sheetViews>
  <sheetFormatPr baseColWidth="10" defaultColWidth="11.42578125" defaultRowHeight="12.75" x14ac:dyDescent="0.2"/>
  <cols>
    <col min="1" max="1" width="46.85546875" style="15" customWidth="1"/>
    <col min="2" max="2" width="4.5703125" style="15" customWidth="1"/>
    <col min="3" max="4" width="11.140625" style="15" customWidth="1"/>
    <col min="5" max="42" width="11.42578125" style="15" customWidth="1"/>
    <col min="43" max="43" width="36.140625" style="15" customWidth="1"/>
    <col min="44" max="16384" width="11.42578125" style="15"/>
  </cols>
  <sheetData>
    <row r="1" spans="1:43" s="14" customFormat="1" ht="22.5" x14ac:dyDescent="0.3">
      <c r="A1" s="132" t="s">
        <v>163</v>
      </c>
    </row>
    <row r="2" spans="1:43" s="133" customFormat="1" ht="17.25" customHeight="1" x14ac:dyDescent="0.2">
      <c r="A2" s="133" t="s">
        <v>508</v>
      </c>
    </row>
    <row r="3" spans="1:43" s="136" customFormat="1" ht="14.25" customHeight="1" thickBot="1" x14ac:dyDescent="0.25">
      <c r="A3" s="134"/>
      <c r="B3" s="135"/>
      <c r="C3" s="308"/>
    </row>
    <row r="4" spans="1:43" s="257" customFormat="1" ht="19.5" x14ac:dyDescent="0.25">
      <c r="A4" s="76" t="s">
        <v>45</v>
      </c>
      <c r="B4" s="255"/>
      <c r="C4" s="546" t="str">
        <f>IF(+'Données de base'!C7=0,"",+'Données de base'!C7)</f>
        <v/>
      </c>
      <c r="D4" s="546"/>
      <c r="E4" s="546"/>
    </row>
    <row r="5" spans="1:43" s="257" customFormat="1" ht="20.25" thickBot="1" x14ac:dyDescent="0.3">
      <c r="A5" s="22" t="s">
        <v>46</v>
      </c>
      <c r="B5" s="258"/>
      <c r="C5" s="547" t="str">
        <f>IF('Données de base'!C8=0,"",'Données de base'!C8)</f>
        <v/>
      </c>
      <c r="D5" s="547"/>
      <c r="E5" s="547"/>
    </row>
    <row r="6" spans="1:43" ht="15" customHeight="1" x14ac:dyDescent="0.2">
      <c r="A6" s="137"/>
      <c r="B6" s="137"/>
    </row>
    <row r="7" spans="1:43" ht="20.100000000000001" customHeight="1" thickBot="1" x14ac:dyDescent="0.3">
      <c r="A7" s="254" t="s">
        <v>165</v>
      </c>
      <c r="B7" s="68"/>
      <c r="C7" s="68"/>
    </row>
    <row r="8" spans="1:43" ht="20.100000000000001" customHeight="1" x14ac:dyDescent="0.2">
      <c r="A8" s="143" t="s">
        <v>506</v>
      </c>
      <c r="B8" s="138"/>
      <c r="C8" s="147" t="s">
        <v>175</v>
      </c>
      <c r="D8" s="297" t="s">
        <v>78</v>
      </c>
    </row>
    <row r="9" spans="1:43" ht="13.5" customHeight="1" x14ac:dyDescent="0.2">
      <c r="A9" s="139" t="s">
        <v>441</v>
      </c>
      <c r="B9" s="153" t="s">
        <v>486</v>
      </c>
      <c r="C9" s="148" t="e">
        <f>'Calcul des indicateurs MCH2'!G10</f>
        <v>#DIV/0!</v>
      </c>
      <c r="D9" s="282" t="e">
        <f>'Calcul des indicateurs MCH2'!K10</f>
        <v>#DIV/0!</v>
      </c>
      <c r="AQ9" s="140"/>
    </row>
    <row r="10" spans="1:43" ht="13.5" customHeight="1" x14ac:dyDescent="0.2">
      <c r="A10" s="139" t="s">
        <v>444</v>
      </c>
      <c r="B10" s="153" t="s">
        <v>477</v>
      </c>
      <c r="C10" s="149" t="e">
        <f>'Calcul des indicateurs MCH2'!G14</f>
        <v>#DIV/0!</v>
      </c>
      <c r="D10" s="283" t="e">
        <f>'Calcul des indicateurs MCH2'!K14</f>
        <v>#DIV/0!</v>
      </c>
      <c r="AQ10" s="140"/>
    </row>
    <row r="11" spans="1:43" ht="13.5" customHeight="1" x14ac:dyDescent="0.2">
      <c r="A11" s="139" t="s">
        <v>435</v>
      </c>
      <c r="B11" s="153" t="s">
        <v>468</v>
      </c>
      <c r="C11" s="150" t="e">
        <f>'Calcul des indicateurs MCH2'!G18</f>
        <v>#DIV/0!</v>
      </c>
      <c r="D11" s="284" t="e">
        <f>'Calcul des indicateurs MCH2'!K18</f>
        <v>#DIV/0!</v>
      </c>
      <c r="AQ11" s="140"/>
    </row>
    <row r="12" spans="1:43" ht="13.5" customHeight="1" x14ac:dyDescent="0.2">
      <c r="A12" s="139" t="s">
        <v>432</v>
      </c>
      <c r="B12" s="153" t="s">
        <v>452</v>
      </c>
      <c r="C12" s="150" t="e">
        <f>'Calcul des indicateurs MCH2'!G22</f>
        <v>#DIV/0!</v>
      </c>
      <c r="D12" s="282" t="e">
        <f>'Calcul des indicateurs MCH2'!K22</f>
        <v>#DIV/0!</v>
      </c>
    </row>
    <row r="13" spans="1:43" ht="13.5" customHeight="1" x14ac:dyDescent="0.2">
      <c r="A13" s="139" t="s">
        <v>505</v>
      </c>
      <c r="B13" s="153" t="s">
        <v>479</v>
      </c>
      <c r="C13" s="481" t="e">
        <f>'Calcul des indicateurs MCH2'!H26</f>
        <v>#DIV/0!</v>
      </c>
      <c r="D13" s="477" t="e">
        <f>'Calcul des indicateurs MCH2'!K26</f>
        <v>#DIV/0!</v>
      </c>
      <c r="AQ13" s="141"/>
    </row>
    <row r="14" spans="1:43" x14ac:dyDescent="0.2">
      <c r="AQ14" s="141"/>
    </row>
    <row r="15" spans="1:43" x14ac:dyDescent="0.2">
      <c r="AQ15" s="141"/>
    </row>
    <row r="16" spans="1:43" x14ac:dyDescent="0.2">
      <c r="AQ16" s="141"/>
    </row>
    <row r="17" spans="43:45" x14ac:dyDescent="0.2">
      <c r="AQ17" s="146"/>
      <c r="AR17" s="145"/>
      <c r="AS17" s="145"/>
    </row>
  </sheetData>
  <mergeCells count="2">
    <mergeCell ref="C4:E4"/>
    <mergeCell ref="C5:E5"/>
  </mergeCells>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8" max="16383" man="1"/>
    <brk id="5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29"/>
  <sheetViews>
    <sheetView zoomScale="80" zoomScaleNormal="80" workbookViewId="0">
      <selection activeCell="H26" sqref="H26"/>
    </sheetView>
  </sheetViews>
  <sheetFormatPr baseColWidth="10" defaultColWidth="11.42578125" defaultRowHeight="12.75" x14ac:dyDescent="0.2"/>
  <cols>
    <col min="1" max="1" width="18.140625" style="207" customWidth="1"/>
    <col min="2" max="2" width="42" style="206" customWidth="1"/>
    <col min="3" max="3" width="40.85546875" style="206" customWidth="1"/>
    <col min="4" max="4" width="41.140625" style="206" bestFit="1" customWidth="1"/>
    <col min="5" max="5" width="32.85546875" style="206" customWidth="1"/>
    <col min="6" max="6" width="28.85546875" style="206" customWidth="1"/>
    <col min="7" max="7" width="15.85546875" style="206" bestFit="1" customWidth="1"/>
    <col min="8" max="11" width="9.85546875" style="206" customWidth="1"/>
    <col min="12" max="16384" width="11.42578125" style="206"/>
  </cols>
  <sheetData>
    <row r="1" spans="1:11" ht="19.5" x14ac:dyDescent="0.2">
      <c r="A1" s="479" t="s">
        <v>501</v>
      </c>
      <c r="B1" s="479"/>
      <c r="C1" s="264" t="str">
        <f>IF('Données de base'!C7=0,"",'Données de base'!C7)</f>
        <v/>
      </c>
      <c r="D1" s="261" t="str">
        <f>IF('Données de base'!C8=0,"",'Données de base'!C8)</f>
        <v/>
      </c>
      <c r="G1" s="215"/>
      <c r="H1" s="215"/>
      <c r="I1" s="215"/>
      <c r="K1" s="215"/>
    </row>
    <row r="3" spans="1:11" ht="21.95" customHeight="1" x14ac:dyDescent="0.2">
      <c r="I3" s="289"/>
      <c r="J3" s="289"/>
    </row>
    <row r="4" spans="1:11" ht="16.5" x14ac:dyDescent="0.2">
      <c r="A4" s="216" t="s">
        <v>186</v>
      </c>
      <c r="B4" s="217" t="s">
        <v>422</v>
      </c>
      <c r="C4" s="218"/>
      <c r="D4" s="218"/>
      <c r="E4" s="218"/>
      <c r="F4" s="218"/>
      <c r="G4" s="218"/>
      <c r="H4" s="218"/>
      <c r="I4" s="290"/>
      <c r="J4" s="290"/>
      <c r="K4" s="218"/>
    </row>
    <row r="5" spans="1:11" ht="42" customHeight="1" x14ac:dyDescent="0.2">
      <c r="A5" s="209" t="s">
        <v>184</v>
      </c>
      <c r="B5" s="388" t="s">
        <v>344</v>
      </c>
      <c r="C5" s="210" t="s">
        <v>424</v>
      </c>
      <c r="D5" s="210" t="s">
        <v>423</v>
      </c>
      <c r="E5" s="220"/>
      <c r="F5" s="220"/>
      <c r="G5" s="211" t="s">
        <v>193</v>
      </c>
      <c r="H5" s="212" t="s">
        <v>175</v>
      </c>
      <c r="I5" s="212" t="s">
        <v>194</v>
      </c>
      <c r="J5" s="212" t="s">
        <v>195</v>
      </c>
      <c r="K5" s="212" t="s">
        <v>78</v>
      </c>
    </row>
    <row r="6" spans="1:11" x14ac:dyDescent="0.2">
      <c r="A6" s="213" t="s">
        <v>185</v>
      </c>
      <c r="B6" s="378">
        <f>'Données de base'!C51-'Données de base'!C22+'Données de base'!C26+'Données de base'!C34+'Données de base'!C36+'Données de base'!C37+'Données de base'!C38+'Données de base'!C43+'Données de base'!C47+'Données de base'!C48-'Données de base'!C69-'Données de base'!C71-'Données de base'!C74-'Données de base'!C75-'Données de base'!C68</f>
        <v>0</v>
      </c>
      <c r="C6" s="274">
        <f>'Données de base'!C88-'Données de base'!C99</f>
        <v>0</v>
      </c>
      <c r="D6" s="222" t="e">
        <f>B6/C6</f>
        <v>#DIV/0!</v>
      </c>
      <c r="E6" s="276"/>
      <c r="F6" s="276"/>
      <c r="G6" s="208" t="e">
        <f>D6</f>
        <v>#DIV/0!</v>
      </c>
      <c r="H6" s="279" t="e">
        <f>G6*100</f>
        <v>#DIV/0!</v>
      </c>
      <c r="I6" s="291"/>
      <c r="J6" s="291"/>
      <c r="K6" s="278" t="e">
        <f>IF(H6&lt;25,1,IF(H6&lt;100,6-(100-H6)*(5/75),6))</f>
        <v>#DIV/0!</v>
      </c>
    </row>
    <row r="7" spans="1:11" ht="21.95" customHeight="1" x14ac:dyDescent="0.2">
      <c r="A7" s="85"/>
      <c r="B7" s="85"/>
      <c r="C7" s="247"/>
      <c r="D7" s="248"/>
      <c r="E7" s="247"/>
      <c r="G7" s="110"/>
      <c r="I7" s="289"/>
      <c r="J7" s="289"/>
    </row>
    <row r="8" spans="1:11" ht="16.5" x14ac:dyDescent="0.2">
      <c r="A8" s="216" t="s">
        <v>494</v>
      </c>
      <c r="B8" s="227" t="s">
        <v>441</v>
      </c>
      <c r="C8" s="228"/>
      <c r="D8" s="218"/>
      <c r="E8" s="229"/>
      <c r="F8" s="218"/>
      <c r="G8" s="218"/>
      <c r="H8" s="218"/>
      <c r="I8" s="290"/>
      <c r="J8" s="290"/>
      <c r="K8" s="218"/>
    </row>
    <row r="9" spans="1:11" ht="42" customHeight="1" x14ac:dyDescent="0.2">
      <c r="A9" s="209" t="s">
        <v>184</v>
      </c>
      <c r="B9" s="388" t="s">
        <v>344</v>
      </c>
      <c r="C9" s="230" t="s">
        <v>427</v>
      </c>
      <c r="D9" s="231" t="s">
        <v>442</v>
      </c>
      <c r="E9" s="231"/>
      <c r="F9" s="221"/>
      <c r="G9" s="211" t="s">
        <v>193</v>
      </c>
      <c r="H9" s="212" t="s">
        <v>175</v>
      </c>
      <c r="I9" s="212"/>
      <c r="J9" s="212"/>
      <c r="K9" s="212" t="s">
        <v>78</v>
      </c>
    </row>
    <row r="10" spans="1:11" x14ac:dyDescent="0.2">
      <c r="A10" s="213" t="s">
        <v>185</v>
      </c>
      <c r="B10" s="378">
        <f>'Données de base'!C51-'Données de base'!C22+'Données de base'!C26+'Données de base'!C34+'Données de base'!C36+'Données de base'!C37+'Données de base'!C38+'Données de base'!C43+'Données de base'!C47+'Données de base'!C48-'Données de base'!C69-'Données de base'!C71-'Données de base'!C74-'Données de base'!C75-'Données de base'!C68</f>
        <v>0</v>
      </c>
      <c r="C10" s="378">
        <f>'Données de base'!C52+'Données de base'!C58+'Données de base'!C59+'Données de base'!C60+'Données de base'!C61+'Données de base'!C69+'Données de base'!C70+'Données de base'!C73-'Données de base'!C74-'Données de base'!C75+'Données de base'!C76</f>
        <v>0</v>
      </c>
      <c r="D10" s="402" t="e">
        <f>B10/C10</f>
        <v>#DIV/0!</v>
      </c>
      <c r="E10" s="251"/>
      <c r="F10" s="250"/>
      <c r="G10" s="251" t="e">
        <f>D10</f>
        <v>#DIV/0!</v>
      </c>
      <c r="H10" s="273" t="e">
        <f>G10*100</f>
        <v>#DIV/0!</v>
      </c>
      <c r="I10" s="287"/>
      <c r="J10" s="291"/>
      <c r="K10" s="273" t="e">
        <f>IF(H10&gt;=8,6,IF(H10&gt;=4,6-(8-H10)*(2/4),IF(H10&gt;=1,4-(4-H10)*(3/3),1)))</f>
        <v>#DIV/0!</v>
      </c>
    </row>
    <row r="11" spans="1:11" ht="21.95" customHeight="1" x14ac:dyDescent="0.2">
      <c r="A11" s="223"/>
      <c r="B11" s="224"/>
      <c r="C11" s="225"/>
      <c r="E11" s="226"/>
      <c r="I11" s="289"/>
      <c r="J11" s="289"/>
    </row>
    <row r="12" spans="1:11" ht="16.5" x14ac:dyDescent="0.2">
      <c r="A12" s="216" t="s">
        <v>497</v>
      </c>
      <c r="B12" s="227" t="s">
        <v>425</v>
      </c>
      <c r="C12" s="228"/>
      <c r="D12" s="218"/>
      <c r="E12" s="229"/>
      <c r="F12" s="218"/>
      <c r="G12" s="218"/>
      <c r="H12" s="218"/>
      <c r="I12" s="290"/>
      <c r="J12" s="290"/>
      <c r="K12" s="218"/>
    </row>
    <row r="13" spans="1:11" ht="42" customHeight="1" x14ac:dyDescent="0.2">
      <c r="A13" s="209" t="s">
        <v>184</v>
      </c>
      <c r="B13" s="230" t="s">
        <v>426</v>
      </c>
      <c r="C13" s="230" t="s">
        <v>427</v>
      </c>
      <c r="D13" s="230" t="s">
        <v>429</v>
      </c>
      <c r="E13" s="389"/>
      <c r="F13" s="230"/>
      <c r="G13" s="211" t="s">
        <v>193</v>
      </c>
      <c r="H13" s="212" t="s">
        <v>175</v>
      </c>
      <c r="I13" s="212" t="s">
        <v>194</v>
      </c>
      <c r="J13" s="212"/>
      <c r="K13" s="212" t="s">
        <v>78</v>
      </c>
    </row>
    <row r="14" spans="1:11" x14ac:dyDescent="0.2">
      <c r="A14" s="213" t="s">
        <v>185</v>
      </c>
      <c r="B14" s="274">
        <f>'Données de base'!C28-'Données de base'!C62</f>
        <v>0</v>
      </c>
      <c r="C14" s="274">
        <f>'Données de base'!C52+'Données de base'!C58+'Données de base'!C59+'Données de base'!C60+'Données de base'!C61+'Données de base'!C69+'Données de base'!C70+'Données de base'!C73-'Données de base'!C74-'Données de base'!C75+'Données de base'!C76</f>
        <v>0</v>
      </c>
      <c r="D14" s="400" t="e">
        <f>B14/C14</f>
        <v>#DIV/0!</v>
      </c>
      <c r="E14" s="378"/>
      <c r="F14" s="222"/>
      <c r="G14" s="232" t="e">
        <f>D14</f>
        <v>#DIV/0!</v>
      </c>
      <c r="H14" s="278" t="e">
        <f>G14*100</f>
        <v>#DIV/0!</v>
      </c>
      <c r="I14" s="291"/>
      <c r="J14" s="291"/>
      <c r="K14" s="278" t="e">
        <f>IF(H14&lt;=0,6,IF(H14&lt;4,6-(H14-0)*(1/2),IF(H14&lt;7,6-(H14-2)*(1/1),1)))</f>
        <v>#DIV/0!</v>
      </c>
    </row>
    <row r="15" spans="1:11" ht="21.95" customHeight="1" x14ac:dyDescent="0.2">
      <c r="A15" s="244"/>
      <c r="B15" s="241"/>
      <c r="C15" s="242"/>
      <c r="D15" s="241"/>
      <c r="E15" s="240"/>
      <c r="F15" s="241"/>
      <c r="I15" s="289"/>
      <c r="J15" s="289"/>
    </row>
    <row r="16" spans="1:11" ht="16.5" x14ac:dyDescent="0.2">
      <c r="A16" s="216" t="s">
        <v>499</v>
      </c>
      <c r="B16" s="227" t="s">
        <v>435</v>
      </c>
      <c r="C16" s="228"/>
      <c r="D16" s="218"/>
      <c r="E16" s="229"/>
      <c r="F16" s="218"/>
      <c r="G16" s="218"/>
      <c r="H16" s="218"/>
      <c r="I16" s="290"/>
      <c r="J16" s="290"/>
      <c r="K16" s="218"/>
    </row>
    <row r="17" spans="1:11" ht="42" customHeight="1" x14ac:dyDescent="0.2">
      <c r="A17" s="209" t="s">
        <v>184</v>
      </c>
      <c r="B17" s="210" t="s">
        <v>437</v>
      </c>
      <c r="C17" s="230" t="s">
        <v>427</v>
      </c>
      <c r="D17" s="210" t="s">
        <v>436</v>
      </c>
      <c r="E17" s="389"/>
      <c r="F17" s="386"/>
      <c r="G17" s="211" t="s">
        <v>193</v>
      </c>
      <c r="H17" s="212" t="s">
        <v>175</v>
      </c>
      <c r="I17" s="212"/>
      <c r="J17" s="212"/>
      <c r="K17" s="212" t="s">
        <v>78</v>
      </c>
    </row>
    <row r="18" spans="1:11" x14ac:dyDescent="0.2">
      <c r="A18" s="213" t="s">
        <v>185</v>
      </c>
      <c r="B18" s="281">
        <f>'Données de base'!C28-'Données de base'!C62+'Données de base'!C26+'Données de base'!C36+'Données de base'!C37+'Données de base'!C38-'Données de base'!C71</f>
        <v>0</v>
      </c>
      <c r="C18" s="274">
        <f>'Données de base'!C52+'Données de base'!C58+'Données de base'!C59+'Données de base'!C60+'Données de base'!C61+'Données de base'!C69+'Données de base'!C70+'Données de base'!C73-'Données de base'!C74-'Données de base'!C75+'Données de base'!C76</f>
        <v>0</v>
      </c>
      <c r="D18" s="401" t="e">
        <f>B18/C18</f>
        <v>#DIV/0!</v>
      </c>
      <c r="E18" s="379"/>
      <c r="F18" s="246"/>
      <c r="G18" s="246" t="e">
        <f>D18</f>
        <v>#DIV/0!</v>
      </c>
      <c r="H18" s="271" t="e">
        <f>G18*100</f>
        <v>#DIV/0!</v>
      </c>
      <c r="I18" s="293"/>
      <c r="J18" s="294"/>
      <c r="K18" s="272" t="e">
        <f>IF(H18&lt;=2.5,6,IF(H18&lt;15,6-(H18-2.5)*(1/2.5),1))</f>
        <v>#DIV/0!</v>
      </c>
    </row>
    <row r="19" spans="1:11" ht="21.95" customHeight="1" x14ac:dyDescent="0.2">
      <c r="A19" s="243"/>
      <c r="B19" s="237"/>
      <c r="C19" s="238"/>
      <c r="D19" s="239"/>
      <c r="E19" s="238"/>
      <c r="G19" s="240"/>
      <c r="I19" s="289"/>
      <c r="J19" s="289"/>
    </row>
    <row r="20" spans="1:11" ht="16.5" x14ac:dyDescent="0.2">
      <c r="A20" s="216" t="s">
        <v>498</v>
      </c>
      <c r="B20" s="227" t="s">
        <v>432</v>
      </c>
      <c r="C20" s="228"/>
      <c r="D20" s="218"/>
      <c r="E20" s="229"/>
      <c r="F20" s="218"/>
      <c r="G20" s="218"/>
      <c r="H20" s="218"/>
      <c r="I20" s="290"/>
      <c r="J20" s="290"/>
      <c r="K20" s="218"/>
    </row>
    <row r="21" spans="1:11" ht="54" customHeight="1" x14ac:dyDescent="0.2">
      <c r="A21" s="209" t="s">
        <v>184</v>
      </c>
      <c r="B21" s="212" t="s">
        <v>434</v>
      </c>
      <c r="C21" s="212" t="s">
        <v>443</v>
      </c>
      <c r="D21" s="212" t="s">
        <v>433</v>
      </c>
      <c r="E21" s="386"/>
      <c r="F21" s="221"/>
      <c r="G21" s="211" t="s">
        <v>193</v>
      </c>
      <c r="H21" s="212" t="s">
        <v>175</v>
      </c>
      <c r="I21" s="383"/>
      <c r="J21" s="383"/>
      <c r="K21" s="212" t="s">
        <v>78</v>
      </c>
    </row>
    <row r="22" spans="1:11" x14ac:dyDescent="0.2">
      <c r="A22" s="213" t="s">
        <v>185</v>
      </c>
      <c r="B22" s="275">
        <f>'Données de base'!C88</f>
        <v>0</v>
      </c>
      <c r="C22" s="275">
        <f>'Données de base'!C23+'Données de base'!C24-'Données de base'!C25+'Données de base'!C27-'Données de base'!C33+'Données de base'!C35-'Données de base'!C36-'Données de base'!C37-'Données de base'!C38+'Données de base'!C41+'Données de base'!C42+'Données de base'!C45+'Données de base'!C46+'Données de base'!C88</f>
        <v>0</v>
      </c>
      <c r="D22" s="400" t="e">
        <f>B22/C22</f>
        <v>#DIV/0!</v>
      </c>
      <c r="E22" s="222"/>
      <c r="F22" s="275"/>
      <c r="G22" s="222" t="e">
        <f>D22</f>
        <v>#DIV/0!</v>
      </c>
      <c r="H22" s="279" t="e">
        <f>G22*100</f>
        <v>#DIV/0!</v>
      </c>
      <c r="I22" s="275"/>
      <c r="J22" s="275"/>
      <c r="K22" s="278" t="e">
        <f>(IF(H22&lt;0,1,IF(H22&lt;3,4-(3-H22)*(1/1),IF(H22&lt;7,6-(7-H22)*(1/2),IF(H22&lt;10,6,IF(H22&lt;14,6-(H22-10)*(1/2),IF(H22&lt;17,4-(H22-14)*(1/1),1)))))))</f>
        <v>#DIV/0!</v>
      </c>
    </row>
    <row r="23" spans="1:11" ht="21.95" customHeight="1" x14ac:dyDescent="0.2">
      <c r="A23" s="85"/>
      <c r="B23" s="245"/>
      <c r="C23" s="245"/>
      <c r="D23" s="245"/>
      <c r="E23" s="245"/>
      <c r="F23" s="245"/>
      <c r="G23" s="85"/>
      <c r="I23" s="295"/>
      <c r="J23" s="295"/>
    </row>
    <row r="24" spans="1:11" ht="16.5" x14ac:dyDescent="0.2">
      <c r="A24" s="216" t="s">
        <v>500</v>
      </c>
      <c r="B24" s="227" t="s">
        <v>438</v>
      </c>
      <c r="C24" s="228"/>
      <c r="D24" s="218"/>
      <c r="E24" s="229"/>
      <c r="F24" s="218"/>
      <c r="G24" s="218"/>
      <c r="H24" s="218"/>
      <c r="I24" s="290"/>
      <c r="J24" s="290"/>
      <c r="K24" s="218"/>
    </row>
    <row r="25" spans="1:11" ht="27.95" customHeight="1" x14ac:dyDescent="0.2">
      <c r="A25" s="209" t="s">
        <v>184</v>
      </c>
      <c r="B25" s="387" t="s">
        <v>421</v>
      </c>
      <c r="C25" s="249" t="s">
        <v>439</v>
      </c>
      <c r="D25" s="249" t="s">
        <v>440</v>
      </c>
      <c r="E25" s="249"/>
      <c r="F25" s="211"/>
      <c r="G25" s="211" t="s">
        <v>193</v>
      </c>
      <c r="H25" s="212" t="s">
        <v>175</v>
      </c>
      <c r="I25" s="212"/>
      <c r="J25" s="212"/>
      <c r="K25" s="212" t="s">
        <v>78</v>
      </c>
    </row>
    <row r="26" spans="1:11" x14ac:dyDescent="0.2">
      <c r="A26" s="213" t="s">
        <v>185</v>
      </c>
      <c r="B26" s="274">
        <f>'Données de base'!C105-'Données de base'!C111-'Données de base'!C102</f>
        <v>0</v>
      </c>
      <c r="C26" s="276">
        <f>'Données de base'!C13</f>
        <v>0</v>
      </c>
      <c r="D26" s="480" t="e">
        <f>B26/C26</f>
        <v>#DIV/0!</v>
      </c>
      <c r="E26" s="274"/>
      <c r="F26" s="276"/>
      <c r="G26" s="232"/>
      <c r="H26" s="279" t="e">
        <f>D26</f>
        <v>#DIV/0!</v>
      </c>
      <c r="I26" s="288"/>
      <c r="J26" s="288"/>
      <c r="K26" s="278" t="e">
        <f>IF(H26&lt;=0,6,IF(H26&lt;4000,6-(H26-0)*(2/4000),IF(H26&lt;7000,4-(H26-4000)*(3/3000),1)))</f>
        <v>#DIV/0!</v>
      </c>
    </row>
    <row r="27" spans="1:11" x14ac:dyDescent="0.2">
      <c r="A27" s="2"/>
      <c r="B27" s="2"/>
      <c r="C27" s="5"/>
      <c r="D27" s="5"/>
      <c r="E27" s="3"/>
      <c r="F27" s="5"/>
      <c r="H27" s="4"/>
    </row>
    <row r="28" spans="1:11" x14ac:dyDescent="0.2">
      <c r="A28" s="2"/>
      <c r="B28" s="2"/>
      <c r="C28" s="2"/>
      <c r="D28" s="2"/>
      <c r="E28" s="3"/>
      <c r="F28" s="2"/>
      <c r="H28" s="4"/>
    </row>
    <row r="29" spans="1:11" x14ac:dyDescent="0.2">
      <c r="E29" s="399"/>
    </row>
  </sheetData>
  <printOptions horizontalCentered="1"/>
  <pageMargins left="0.39370078740157483" right="0.39370078740157483" top="0.78740157480314965" bottom="0.78740157480314965" header="0.51181102362204722" footer="0.51181102362204722"/>
  <pageSetup paperSize="9" scale="55" orientation="landscape"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indexed="51"/>
    <pageSetUpPr fitToPage="1"/>
  </sheetPr>
  <dimension ref="A1:N142"/>
  <sheetViews>
    <sheetView topLeftCell="A88" zoomScaleNormal="100" workbookViewId="0">
      <selection activeCell="E109" sqref="E109:E110"/>
    </sheetView>
  </sheetViews>
  <sheetFormatPr baseColWidth="10" defaultColWidth="11.42578125" defaultRowHeight="12.75" x14ac:dyDescent="0.2"/>
  <cols>
    <col min="1" max="1" width="11.42578125" style="57" customWidth="1"/>
    <col min="2" max="2" width="47.140625" style="26" customWidth="1"/>
    <col min="3" max="5" width="14.85546875" style="14" customWidth="1"/>
    <col min="6" max="6" width="14.85546875" style="15" customWidth="1"/>
    <col min="7" max="7" width="16.42578125" style="14" customWidth="1"/>
    <col min="8" max="8" width="21.140625" style="14" customWidth="1"/>
    <col min="9" max="16384" width="11.42578125" style="14"/>
  </cols>
  <sheetData>
    <row r="1" spans="1:8" ht="19.5" x14ac:dyDescent="0.25">
      <c r="A1" s="514" t="s">
        <v>40</v>
      </c>
      <c r="B1" s="514"/>
    </row>
    <row r="2" spans="1:8" ht="20.100000000000001" customHeight="1" x14ac:dyDescent="0.2">
      <c r="A2" s="521" t="s">
        <v>41</v>
      </c>
      <c r="B2" s="522"/>
      <c r="C2" s="522"/>
      <c r="D2" s="522"/>
      <c r="E2" s="522"/>
      <c r="F2" s="522"/>
    </row>
    <row r="3" spans="1:8" ht="14.25" x14ac:dyDescent="0.2">
      <c r="A3" s="523" t="s">
        <v>42</v>
      </c>
      <c r="B3" s="523"/>
      <c r="C3" s="523"/>
      <c r="D3" s="523"/>
      <c r="E3" s="523"/>
      <c r="F3" s="523"/>
    </row>
    <row r="4" spans="1:8" ht="14.25" customHeight="1" x14ac:dyDescent="0.2">
      <c r="A4" s="516" t="s">
        <v>43</v>
      </c>
      <c r="B4" s="516"/>
      <c r="C4" s="516"/>
      <c r="D4" s="516"/>
      <c r="E4" s="516"/>
      <c r="F4" s="516"/>
      <c r="G4" s="516"/>
      <c r="H4" s="18"/>
    </row>
    <row r="5" spans="1:8" ht="28.5" customHeight="1" x14ac:dyDescent="0.2">
      <c r="A5" s="515" t="s">
        <v>44</v>
      </c>
      <c r="B5" s="515"/>
      <c r="C5" s="515"/>
      <c r="D5" s="515"/>
      <c r="E5" s="515"/>
      <c r="F5" s="515"/>
      <c r="G5" s="515"/>
      <c r="H5" s="19"/>
    </row>
    <row r="6" spans="1:8" ht="20.100000000000001" customHeight="1" thickBot="1" x14ac:dyDescent="0.25">
      <c r="A6" s="19"/>
      <c r="B6" s="19"/>
      <c r="C6" s="19"/>
      <c r="D6" s="19"/>
      <c r="E6" s="19"/>
      <c r="F6" s="19"/>
      <c r="G6" s="19"/>
      <c r="H6" s="19"/>
    </row>
    <row r="7" spans="1:8" ht="19.5" customHeight="1" x14ac:dyDescent="0.2">
      <c r="A7" s="76" t="s">
        <v>45</v>
      </c>
      <c r="B7" s="77"/>
      <c r="C7" s="517"/>
      <c r="D7" s="517"/>
      <c r="E7" s="517"/>
      <c r="F7" s="21"/>
      <c r="G7" s="20"/>
    </row>
    <row r="8" spans="1:8" ht="20.25" thickBot="1" x14ac:dyDescent="0.25">
      <c r="A8" s="22" t="s">
        <v>46</v>
      </c>
      <c r="B8" s="23"/>
      <c r="C8" s="525"/>
      <c r="D8" s="525"/>
      <c r="E8" s="525"/>
      <c r="F8" s="21"/>
      <c r="G8" s="20"/>
    </row>
    <row r="9" spans="1:8" s="20" customFormat="1" ht="20.100000000000001" customHeight="1" x14ac:dyDescent="0.2">
      <c r="A9" s="14"/>
      <c r="B9" s="14"/>
      <c r="C9" s="14"/>
      <c r="D9" s="14"/>
      <c r="E9" s="14"/>
      <c r="F9" s="17"/>
      <c r="G9" s="14"/>
    </row>
    <row r="10" spans="1:8" s="20" customFormat="1" ht="19.350000000000001" customHeight="1" thickBot="1" x14ac:dyDescent="0.3">
      <c r="A10" s="24" t="s">
        <v>47</v>
      </c>
      <c r="B10" s="25"/>
      <c r="C10" s="25"/>
      <c r="D10" s="25"/>
      <c r="E10" s="25"/>
      <c r="F10" s="17"/>
      <c r="G10" s="14"/>
    </row>
    <row r="11" spans="1:8" ht="25.5" x14ac:dyDescent="0.2">
      <c r="A11" s="80"/>
      <c r="C11" s="78" t="s">
        <v>49</v>
      </c>
      <c r="D11" s="78" t="s">
        <v>50</v>
      </c>
      <c r="E11" s="78" t="s">
        <v>51</v>
      </c>
    </row>
    <row r="12" spans="1:8" ht="13.5" thickBot="1" x14ac:dyDescent="0.25">
      <c r="A12" s="305"/>
      <c r="B12" s="25"/>
      <c r="C12" s="306">
        <f>C8</f>
        <v>0</v>
      </c>
      <c r="D12" s="306">
        <f>+C12-1</f>
        <v>-1</v>
      </c>
      <c r="E12" s="306">
        <f>+C12-2</f>
        <v>-2</v>
      </c>
    </row>
    <row r="13" spans="1:8" ht="13.5" thickBot="1" x14ac:dyDescent="0.25">
      <c r="A13" s="80"/>
      <c r="B13" s="26" t="s">
        <v>48</v>
      </c>
      <c r="C13" s="45"/>
      <c r="D13" s="266"/>
      <c r="E13" s="307" t="s">
        <v>52</v>
      </c>
      <c r="G13" s="398"/>
    </row>
    <row r="14" spans="1:8" ht="20.100000000000001" customHeight="1" x14ac:dyDescent="0.25">
      <c r="A14" s="81" t="s">
        <v>0</v>
      </c>
      <c r="B14" s="82"/>
      <c r="C14" s="27"/>
      <c r="D14" s="27"/>
      <c r="E14" s="27"/>
    </row>
    <row r="15" spans="1:8" ht="20.100000000000001" customHeight="1" x14ac:dyDescent="0.25">
      <c r="A15" s="28" t="s">
        <v>259</v>
      </c>
      <c r="B15" s="29"/>
      <c r="C15" s="30"/>
      <c r="D15" s="30"/>
      <c r="E15" s="30"/>
      <c r="F15" s="26"/>
      <c r="G15" s="26"/>
    </row>
    <row r="16" spans="1:8" ht="20.100000000000001" customHeight="1" x14ac:dyDescent="0.2">
      <c r="A16" s="31" t="s">
        <v>217</v>
      </c>
      <c r="B16" s="32"/>
      <c r="C16" s="33"/>
      <c r="D16" s="33"/>
      <c r="E16" s="33"/>
      <c r="F16" s="26"/>
      <c r="G16" s="26"/>
    </row>
    <row r="17" spans="1:9" x14ac:dyDescent="0.2">
      <c r="A17" s="34">
        <v>400</v>
      </c>
      <c r="B17" s="35" t="s">
        <v>272</v>
      </c>
      <c r="C17" s="36"/>
      <c r="D17" s="37" t="s">
        <v>52</v>
      </c>
      <c r="E17" s="37" t="s">
        <v>52</v>
      </c>
      <c r="F17" s="26"/>
      <c r="G17" s="26"/>
      <c r="H17" s="26"/>
      <c r="I17" s="26"/>
    </row>
    <row r="18" spans="1:9" x14ac:dyDescent="0.2">
      <c r="A18" s="38">
        <v>401</v>
      </c>
      <c r="B18" s="29" t="s">
        <v>273</v>
      </c>
      <c r="C18" s="39"/>
      <c r="D18" s="40" t="s">
        <v>52</v>
      </c>
      <c r="E18" s="40" t="s">
        <v>52</v>
      </c>
      <c r="F18" s="26"/>
      <c r="G18" s="41"/>
      <c r="H18" s="26"/>
      <c r="I18" s="26"/>
    </row>
    <row r="19" spans="1:9" ht="20.100000000000001" customHeight="1" x14ac:dyDescent="0.25">
      <c r="A19" s="83" t="s">
        <v>260</v>
      </c>
      <c r="B19" s="84"/>
      <c r="C19" s="38"/>
      <c r="D19" s="38"/>
      <c r="E19" s="38"/>
      <c r="F19" s="26"/>
      <c r="G19" s="41"/>
      <c r="H19" s="42"/>
      <c r="I19" s="26"/>
    </row>
    <row r="20" spans="1:9" ht="20.100000000000001" customHeight="1" x14ac:dyDescent="0.25">
      <c r="A20" s="28" t="s">
        <v>259</v>
      </c>
      <c r="B20" s="29"/>
      <c r="C20" s="38"/>
      <c r="D20" s="38"/>
      <c r="E20" s="38"/>
      <c r="F20" s="26"/>
      <c r="G20" s="26"/>
      <c r="H20" s="43"/>
      <c r="I20" s="26"/>
    </row>
    <row r="21" spans="1:9" ht="20.100000000000001" customHeight="1" x14ac:dyDescent="0.2">
      <c r="A21" s="31" t="s">
        <v>199</v>
      </c>
      <c r="B21" s="32"/>
      <c r="C21" s="33"/>
      <c r="D21" s="33"/>
      <c r="E21" s="33"/>
      <c r="F21" s="26"/>
      <c r="G21" s="26"/>
      <c r="H21" s="43"/>
      <c r="I21" s="26"/>
    </row>
    <row r="22" spans="1:9" x14ac:dyDescent="0.2">
      <c r="A22" s="309" t="s">
        <v>1</v>
      </c>
      <c r="B22" s="44" t="s">
        <v>199</v>
      </c>
      <c r="C22" s="45"/>
      <c r="D22" s="265"/>
      <c r="E22" s="46" t="s">
        <v>52</v>
      </c>
      <c r="F22" s="26"/>
      <c r="G22" s="26"/>
      <c r="H22" s="269"/>
      <c r="I22" s="26"/>
    </row>
    <row r="23" spans="1:9" x14ac:dyDescent="0.2">
      <c r="A23" s="309">
        <v>30</v>
      </c>
      <c r="B23" s="44" t="s">
        <v>200</v>
      </c>
      <c r="C23" s="45"/>
      <c r="D23" s="265"/>
      <c r="E23" s="46" t="s">
        <v>52</v>
      </c>
      <c r="F23" s="26"/>
      <c r="G23" s="26"/>
      <c r="H23" s="269"/>
      <c r="I23" s="26"/>
    </row>
    <row r="24" spans="1:9" x14ac:dyDescent="0.2">
      <c r="A24" s="309">
        <v>31</v>
      </c>
      <c r="B24" s="44" t="s">
        <v>201</v>
      </c>
      <c r="C24" s="45"/>
      <c r="D24" s="265"/>
      <c r="E24" s="46" t="s">
        <v>52</v>
      </c>
      <c r="F24" s="26"/>
      <c r="G24" s="26"/>
      <c r="H24" s="26"/>
      <c r="I24" s="26"/>
    </row>
    <row r="25" spans="1:9" x14ac:dyDescent="0.2">
      <c r="A25" s="309">
        <v>3180</v>
      </c>
      <c r="B25" s="44" t="s">
        <v>331</v>
      </c>
      <c r="C25" s="45"/>
      <c r="D25" s="265"/>
      <c r="E25" s="46" t="s">
        <v>52</v>
      </c>
      <c r="F25" s="26"/>
      <c r="G25" s="398"/>
      <c r="H25" s="26"/>
      <c r="I25" s="26"/>
    </row>
    <row r="26" spans="1:9" ht="12.75" customHeight="1" x14ac:dyDescent="0.2">
      <c r="A26" s="309">
        <v>33</v>
      </c>
      <c r="B26" s="47" t="s">
        <v>202</v>
      </c>
      <c r="C26" s="45"/>
      <c r="D26" s="266"/>
      <c r="E26" s="46" t="s">
        <v>52</v>
      </c>
    </row>
    <row r="27" spans="1:9" ht="12.75" customHeight="1" x14ac:dyDescent="0.2">
      <c r="A27" s="309">
        <v>34</v>
      </c>
      <c r="B27" s="47" t="s">
        <v>203</v>
      </c>
      <c r="C27" s="45"/>
      <c r="D27" s="266"/>
      <c r="E27" s="46" t="s">
        <v>52</v>
      </c>
    </row>
    <row r="28" spans="1:9" s="300" customFormat="1" ht="12.75" customHeight="1" x14ac:dyDescent="0.2">
      <c r="A28" s="309">
        <v>340</v>
      </c>
      <c r="B28" s="47" t="s">
        <v>204</v>
      </c>
      <c r="C28" s="45"/>
      <c r="D28" s="46" t="s">
        <v>52</v>
      </c>
      <c r="E28" s="46" t="s">
        <v>52</v>
      </c>
      <c r="F28" s="299"/>
    </row>
    <row r="29" spans="1:9" s="300" customFormat="1" ht="12.75" customHeight="1" x14ac:dyDescent="0.2">
      <c r="A29" s="309">
        <v>3401</v>
      </c>
      <c r="B29" s="47" t="s">
        <v>205</v>
      </c>
      <c r="C29" s="45"/>
      <c r="D29" s="46" t="s">
        <v>52</v>
      </c>
      <c r="E29" s="46" t="s">
        <v>52</v>
      </c>
      <c r="F29" s="299"/>
      <c r="G29" s="398"/>
    </row>
    <row r="30" spans="1:9" s="300" customFormat="1" ht="12.75" customHeight="1" x14ac:dyDescent="0.2">
      <c r="A30" s="309">
        <v>3406</v>
      </c>
      <c r="B30" s="47" t="s">
        <v>330</v>
      </c>
      <c r="C30" s="45"/>
      <c r="D30" s="46" t="s">
        <v>52</v>
      </c>
      <c r="E30" s="46" t="s">
        <v>52</v>
      </c>
      <c r="F30" s="299"/>
    </row>
    <row r="31" spans="1:9" s="302" customFormat="1" ht="12.75" customHeight="1" x14ac:dyDescent="0.2">
      <c r="A31" s="309">
        <v>342</v>
      </c>
      <c r="B31" s="47" t="s">
        <v>206</v>
      </c>
      <c r="C31" s="45"/>
      <c r="D31" s="46" t="s">
        <v>52</v>
      </c>
      <c r="E31" s="46" t="s">
        <v>52</v>
      </c>
      <c r="F31" s="301"/>
    </row>
    <row r="32" spans="1:9" s="300" customFormat="1" ht="12.75" customHeight="1" x14ac:dyDescent="0.2">
      <c r="A32" s="309">
        <v>343</v>
      </c>
      <c r="B32" s="47" t="s">
        <v>207</v>
      </c>
      <c r="C32" s="45"/>
      <c r="D32" s="46" t="s">
        <v>52</v>
      </c>
      <c r="E32" s="46" t="s">
        <v>52</v>
      </c>
      <c r="F32" s="299"/>
    </row>
    <row r="33" spans="1:7" s="300" customFormat="1" ht="12.75" customHeight="1" x14ac:dyDescent="0.2">
      <c r="A33" s="309">
        <v>344</v>
      </c>
      <c r="B33" s="47" t="s">
        <v>285</v>
      </c>
      <c r="C33" s="45"/>
      <c r="D33" s="266"/>
      <c r="E33" s="46" t="s">
        <v>52</v>
      </c>
      <c r="F33" s="299"/>
      <c r="G33" s="398"/>
    </row>
    <row r="34" spans="1:7" ht="12.75" customHeight="1" x14ac:dyDescent="0.2">
      <c r="A34" s="309">
        <v>35</v>
      </c>
      <c r="B34" s="47" t="s">
        <v>235</v>
      </c>
      <c r="C34" s="45"/>
      <c r="D34" s="266"/>
      <c r="E34" s="46" t="s">
        <v>52</v>
      </c>
    </row>
    <row r="35" spans="1:7" ht="12.75" customHeight="1" x14ac:dyDescent="0.2">
      <c r="A35" s="309">
        <v>36</v>
      </c>
      <c r="B35" s="47" t="s">
        <v>208</v>
      </c>
      <c r="C35" s="45"/>
      <c r="D35" s="266"/>
      <c r="E35" s="46" t="s">
        <v>52</v>
      </c>
    </row>
    <row r="36" spans="1:7" ht="12.75" customHeight="1" x14ac:dyDescent="0.2">
      <c r="A36" s="309">
        <v>364</v>
      </c>
      <c r="B36" s="47" t="s">
        <v>209</v>
      </c>
      <c r="C36" s="45"/>
      <c r="D36" s="266"/>
      <c r="E36" s="46" t="s">
        <v>52</v>
      </c>
    </row>
    <row r="37" spans="1:7" ht="12.75" customHeight="1" x14ac:dyDescent="0.2">
      <c r="A37" s="309">
        <v>365</v>
      </c>
      <c r="B37" s="47" t="s">
        <v>210</v>
      </c>
      <c r="C37" s="45"/>
      <c r="D37" s="266"/>
      <c r="E37" s="46" t="s">
        <v>52</v>
      </c>
    </row>
    <row r="38" spans="1:7" ht="12.75" customHeight="1" x14ac:dyDescent="0.2">
      <c r="A38" s="309">
        <v>366</v>
      </c>
      <c r="B38" s="47" t="s">
        <v>211</v>
      </c>
      <c r="C38" s="45"/>
      <c r="D38" s="266"/>
      <c r="E38" s="46" t="s">
        <v>52</v>
      </c>
    </row>
    <row r="39" spans="1:7" x14ac:dyDescent="0.2">
      <c r="A39" s="309">
        <v>37</v>
      </c>
      <c r="B39" s="26" t="s">
        <v>212</v>
      </c>
      <c r="C39" s="45"/>
      <c r="D39" s="266"/>
      <c r="E39" s="46" t="s">
        <v>52</v>
      </c>
    </row>
    <row r="40" spans="1:7" ht="12.75" customHeight="1" x14ac:dyDescent="0.2">
      <c r="A40" s="309">
        <v>38</v>
      </c>
      <c r="B40" s="47" t="s">
        <v>213</v>
      </c>
      <c r="C40" s="48"/>
      <c r="D40" s="266"/>
      <c r="E40" s="46" t="s">
        <v>52</v>
      </c>
    </row>
    <row r="41" spans="1:7" ht="12.75" customHeight="1" x14ac:dyDescent="0.2">
      <c r="A41" s="309">
        <v>380</v>
      </c>
      <c r="B41" s="47" t="s">
        <v>332</v>
      </c>
      <c r="C41" s="48"/>
      <c r="D41" s="266"/>
      <c r="E41" s="46" t="s">
        <v>52</v>
      </c>
    </row>
    <row r="42" spans="1:7" ht="12.75" customHeight="1" x14ac:dyDescent="0.2">
      <c r="A42" s="309">
        <v>381</v>
      </c>
      <c r="B42" s="47" t="s">
        <v>333</v>
      </c>
      <c r="C42" s="48"/>
      <c r="D42" s="266"/>
      <c r="E42" s="46" t="s">
        <v>52</v>
      </c>
    </row>
    <row r="43" spans="1:7" ht="12.75" customHeight="1" x14ac:dyDescent="0.2">
      <c r="A43" s="309">
        <v>383</v>
      </c>
      <c r="B43" s="47" t="s">
        <v>214</v>
      </c>
      <c r="C43" s="48"/>
      <c r="D43" s="46" t="s">
        <v>52</v>
      </c>
      <c r="E43" s="46" t="s">
        <v>52</v>
      </c>
    </row>
    <row r="44" spans="1:7" ht="12.75" customHeight="1" x14ac:dyDescent="0.2">
      <c r="A44" s="309">
        <v>384</v>
      </c>
      <c r="B44" s="47" t="s">
        <v>334</v>
      </c>
      <c r="C44" s="48"/>
      <c r="D44" s="46" t="s">
        <v>52</v>
      </c>
      <c r="E44" s="46" t="s">
        <v>52</v>
      </c>
    </row>
    <row r="45" spans="1:7" ht="12.75" customHeight="1" x14ac:dyDescent="0.2">
      <c r="A45" s="309">
        <v>3840</v>
      </c>
      <c r="B45" s="47" t="s">
        <v>335</v>
      </c>
      <c r="C45" s="48"/>
      <c r="D45" s="266"/>
      <c r="E45" s="46" t="s">
        <v>52</v>
      </c>
    </row>
    <row r="46" spans="1:7" ht="12.75" customHeight="1" x14ac:dyDescent="0.2">
      <c r="A46" s="309">
        <v>386</v>
      </c>
      <c r="B46" s="47" t="s">
        <v>336</v>
      </c>
      <c r="C46" s="48"/>
      <c r="D46" s="266"/>
      <c r="E46" s="46" t="s">
        <v>52</v>
      </c>
    </row>
    <row r="47" spans="1:7" ht="12.75" customHeight="1" x14ac:dyDescent="0.2">
      <c r="A47" s="309">
        <v>387</v>
      </c>
      <c r="B47" s="47" t="s">
        <v>328</v>
      </c>
      <c r="C47" s="48"/>
      <c r="D47" s="46" t="s">
        <v>52</v>
      </c>
      <c r="E47" s="46" t="s">
        <v>52</v>
      </c>
    </row>
    <row r="48" spans="1:7" ht="12.75" customHeight="1" x14ac:dyDescent="0.2">
      <c r="A48" s="309">
        <v>389</v>
      </c>
      <c r="B48" s="47" t="s">
        <v>215</v>
      </c>
      <c r="C48" s="48"/>
      <c r="D48" s="46" t="s">
        <v>52</v>
      </c>
      <c r="E48" s="46" t="s">
        <v>52</v>
      </c>
    </row>
    <row r="49" spans="1:8" x14ac:dyDescent="0.2">
      <c r="A49" s="310" t="s">
        <v>2</v>
      </c>
      <c r="B49" s="50" t="s">
        <v>216</v>
      </c>
      <c r="C49" s="39"/>
      <c r="D49" s="266"/>
      <c r="E49" s="46" t="s">
        <v>52</v>
      </c>
    </row>
    <row r="50" spans="1:8" ht="20.100000000000001" customHeight="1" x14ac:dyDescent="0.2">
      <c r="A50" s="31" t="s">
        <v>217</v>
      </c>
      <c r="B50" s="51"/>
      <c r="C50" s="33"/>
      <c r="D50" s="33"/>
      <c r="E50" s="33"/>
    </row>
    <row r="51" spans="1:8" ht="12.75" customHeight="1" x14ac:dyDescent="0.2">
      <c r="A51" s="309" t="s">
        <v>3</v>
      </c>
      <c r="B51" s="52" t="s">
        <v>217</v>
      </c>
      <c r="C51" s="45"/>
      <c r="D51" s="46" t="s">
        <v>52</v>
      </c>
      <c r="E51" s="46" t="s">
        <v>52</v>
      </c>
      <c r="H51" s="64"/>
    </row>
    <row r="52" spans="1:8" ht="12.75" customHeight="1" x14ac:dyDescent="0.2">
      <c r="A52" s="309">
        <v>40</v>
      </c>
      <c r="B52" s="52" t="s">
        <v>218</v>
      </c>
      <c r="C52" s="45"/>
      <c r="D52" s="46" t="s">
        <v>52</v>
      </c>
      <c r="E52" s="46" t="s">
        <v>52</v>
      </c>
    </row>
    <row r="53" spans="1:8" ht="12.75" customHeight="1" x14ac:dyDescent="0.2">
      <c r="A53" s="309">
        <v>400</v>
      </c>
      <c r="B53" s="26" t="s">
        <v>219</v>
      </c>
      <c r="C53" s="45"/>
      <c r="D53" s="46" t="s">
        <v>52</v>
      </c>
      <c r="E53" s="46" t="s">
        <v>52</v>
      </c>
    </row>
    <row r="54" spans="1:8" x14ac:dyDescent="0.2">
      <c r="A54" s="309">
        <v>401</v>
      </c>
      <c r="B54" s="26" t="s">
        <v>220</v>
      </c>
      <c r="C54" s="45"/>
      <c r="D54" s="46" t="s">
        <v>52</v>
      </c>
      <c r="E54" s="46" t="s">
        <v>52</v>
      </c>
    </row>
    <row r="55" spans="1:8" x14ac:dyDescent="0.2">
      <c r="A55" s="309">
        <v>4021</v>
      </c>
      <c r="B55" s="26" t="s">
        <v>221</v>
      </c>
      <c r="C55" s="45"/>
      <c r="D55" s="46" t="s">
        <v>52</v>
      </c>
      <c r="E55" s="46" t="s">
        <v>52</v>
      </c>
    </row>
    <row r="56" spans="1:8" x14ac:dyDescent="0.2">
      <c r="A56" s="309">
        <v>4022</v>
      </c>
      <c r="B56" s="26" t="s">
        <v>222</v>
      </c>
      <c r="C56" s="45"/>
      <c r="D56" s="46" t="s">
        <v>52</v>
      </c>
      <c r="E56" s="46" t="s">
        <v>52</v>
      </c>
      <c r="G56" s="398"/>
    </row>
    <row r="57" spans="1:8" x14ac:dyDescent="0.2">
      <c r="A57" s="309">
        <v>4023</v>
      </c>
      <c r="B57" s="26" t="s">
        <v>327</v>
      </c>
      <c r="C57" s="45"/>
      <c r="D57" s="46" t="s">
        <v>52</v>
      </c>
      <c r="E57" s="46" t="s">
        <v>52</v>
      </c>
    </row>
    <row r="58" spans="1:8" x14ac:dyDescent="0.2">
      <c r="A58" s="309">
        <v>41</v>
      </c>
      <c r="B58" s="26" t="s">
        <v>224</v>
      </c>
      <c r="C58" s="45"/>
      <c r="D58" s="46" t="s">
        <v>52</v>
      </c>
      <c r="E58" s="46" t="s">
        <v>52</v>
      </c>
    </row>
    <row r="59" spans="1:8" x14ac:dyDescent="0.2">
      <c r="A59" s="309">
        <v>42</v>
      </c>
      <c r="B59" s="26" t="s">
        <v>225</v>
      </c>
      <c r="C59" s="45"/>
      <c r="D59" s="46" t="s">
        <v>52</v>
      </c>
      <c r="E59" s="46" t="s">
        <v>52</v>
      </c>
    </row>
    <row r="60" spans="1:8" x14ac:dyDescent="0.2">
      <c r="A60" s="309">
        <v>43</v>
      </c>
      <c r="B60" s="26" t="s">
        <v>226</v>
      </c>
      <c r="C60" s="45"/>
      <c r="D60" s="46" t="s">
        <v>52</v>
      </c>
      <c r="E60" s="46" t="s">
        <v>52</v>
      </c>
    </row>
    <row r="61" spans="1:8" x14ac:dyDescent="0.2">
      <c r="A61" s="309">
        <v>44</v>
      </c>
      <c r="B61" s="26" t="s">
        <v>227</v>
      </c>
      <c r="C61" s="45"/>
      <c r="D61" s="46" t="s">
        <v>52</v>
      </c>
      <c r="E61" s="46" t="s">
        <v>52</v>
      </c>
    </row>
    <row r="62" spans="1:8" x14ac:dyDescent="0.2">
      <c r="A62" s="309">
        <v>440</v>
      </c>
      <c r="B62" s="26" t="s">
        <v>228</v>
      </c>
      <c r="C62" s="45"/>
      <c r="D62" s="46" t="s">
        <v>52</v>
      </c>
      <c r="E62" s="46" t="s">
        <v>52</v>
      </c>
    </row>
    <row r="63" spans="1:8" x14ac:dyDescent="0.2">
      <c r="A63" s="309">
        <v>4420</v>
      </c>
      <c r="B63" s="26" t="s">
        <v>229</v>
      </c>
      <c r="C63" s="45"/>
      <c r="D63" s="46" t="s">
        <v>52</v>
      </c>
      <c r="E63" s="46" t="s">
        <v>52</v>
      </c>
    </row>
    <row r="64" spans="1:8" x14ac:dyDescent="0.2">
      <c r="A64" s="309">
        <v>443</v>
      </c>
      <c r="B64" s="26" t="s">
        <v>230</v>
      </c>
      <c r="C64" s="45"/>
      <c r="D64" s="46" t="s">
        <v>52</v>
      </c>
      <c r="E64" s="46" t="s">
        <v>52</v>
      </c>
    </row>
    <row r="65" spans="1:14" x14ac:dyDescent="0.2">
      <c r="A65" s="309">
        <v>445</v>
      </c>
      <c r="B65" s="26" t="s">
        <v>231</v>
      </c>
      <c r="C65" s="45"/>
      <c r="D65" s="46" t="s">
        <v>52</v>
      </c>
      <c r="E65" s="46" t="s">
        <v>52</v>
      </c>
    </row>
    <row r="66" spans="1:14" x14ac:dyDescent="0.2">
      <c r="A66" s="309">
        <v>447</v>
      </c>
      <c r="B66" s="26" t="s">
        <v>232</v>
      </c>
      <c r="C66" s="45"/>
      <c r="D66" s="46" t="s">
        <v>52</v>
      </c>
      <c r="E66" s="46" t="s">
        <v>52</v>
      </c>
    </row>
    <row r="67" spans="1:14" x14ac:dyDescent="0.2">
      <c r="A67" s="309">
        <v>448</v>
      </c>
      <c r="B67" s="26" t="s">
        <v>233</v>
      </c>
      <c r="C67" s="45"/>
      <c r="D67" s="46" t="s">
        <v>52</v>
      </c>
      <c r="E67" s="46" t="s">
        <v>52</v>
      </c>
    </row>
    <row r="68" spans="1:14" x14ac:dyDescent="0.2">
      <c r="A68" s="309">
        <v>4490</v>
      </c>
      <c r="B68" s="26" t="s">
        <v>234</v>
      </c>
      <c r="C68" s="45"/>
      <c r="D68" s="46" t="s">
        <v>52</v>
      </c>
      <c r="E68" s="46" t="s">
        <v>52</v>
      </c>
    </row>
    <row r="69" spans="1:14" x14ac:dyDescent="0.2">
      <c r="A69" s="309">
        <v>45</v>
      </c>
      <c r="B69" s="26" t="s">
        <v>236</v>
      </c>
      <c r="C69" s="45"/>
      <c r="D69" s="46" t="s">
        <v>52</v>
      </c>
      <c r="E69" s="46" t="s">
        <v>52</v>
      </c>
    </row>
    <row r="70" spans="1:14" x14ac:dyDescent="0.2">
      <c r="A70" s="309">
        <v>46</v>
      </c>
      <c r="B70" s="26" t="s">
        <v>237</v>
      </c>
      <c r="C70" s="45"/>
      <c r="D70" s="46" t="s">
        <v>52</v>
      </c>
      <c r="E70" s="46" t="s">
        <v>52</v>
      </c>
    </row>
    <row r="71" spans="1:14" x14ac:dyDescent="0.2">
      <c r="A71" s="309">
        <v>466</v>
      </c>
      <c r="B71" s="26" t="s">
        <v>238</v>
      </c>
      <c r="C71" s="45"/>
      <c r="D71" s="46" t="s">
        <v>52</v>
      </c>
      <c r="E71" s="46" t="s">
        <v>52</v>
      </c>
    </row>
    <row r="72" spans="1:14" x14ac:dyDescent="0.2">
      <c r="A72" s="309" t="s">
        <v>4</v>
      </c>
      <c r="B72" s="26" t="s">
        <v>239</v>
      </c>
      <c r="C72" s="45"/>
      <c r="D72" s="46" t="s">
        <v>52</v>
      </c>
      <c r="E72" s="46" t="s">
        <v>52</v>
      </c>
      <c r="F72" s="26"/>
      <c r="G72" s="269"/>
    </row>
    <row r="73" spans="1:14" x14ac:dyDescent="0.2">
      <c r="A73" s="309" t="s">
        <v>5</v>
      </c>
      <c r="B73" s="52" t="s">
        <v>240</v>
      </c>
      <c r="C73" s="45"/>
      <c r="D73" s="46" t="s">
        <v>52</v>
      </c>
      <c r="E73" s="46" t="s">
        <v>52</v>
      </c>
      <c r="F73" s="26"/>
      <c r="G73" s="26"/>
    </row>
    <row r="74" spans="1:14" x14ac:dyDescent="0.2">
      <c r="A74" s="309">
        <v>487</v>
      </c>
      <c r="B74" s="52" t="s">
        <v>329</v>
      </c>
      <c r="C74" s="45"/>
      <c r="D74" s="46" t="s">
        <v>52</v>
      </c>
      <c r="E74" s="46" t="s">
        <v>52</v>
      </c>
      <c r="F74" s="26"/>
      <c r="G74" s="26"/>
    </row>
    <row r="75" spans="1:14" x14ac:dyDescent="0.2">
      <c r="A75" s="309">
        <v>489</v>
      </c>
      <c r="B75" s="52" t="s">
        <v>241</v>
      </c>
      <c r="C75" s="45"/>
      <c r="D75" s="46" t="s">
        <v>52</v>
      </c>
      <c r="E75" s="46" t="s">
        <v>52</v>
      </c>
      <c r="F75" s="26"/>
      <c r="G75" s="26"/>
    </row>
    <row r="76" spans="1:14" x14ac:dyDescent="0.2">
      <c r="A76" s="309">
        <v>4895</v>
      </c>
      <c r="B76" s="52" t="s">
        <v>337</v>
      </c>
      <c r="C76" s="45"/>
      <c r="D76" s="46" t="s">
        <v>52</v>
      </c>
      <c r="E76" s="46" t="s">
        <v>52</v>
      </c>
      <c r="F76" s="26"/>
      <c r="G76" s="26"/>
    </row>
    <row r="77" spans="1:14" x14ac:dyDescent="0.2">
      <c r="A77" s="310" t="s">
        <v>6</v>
      </c>
      <c r="B77" s="53" t="s">
        <v>216</v>
      </c>
      <c r="C77" s="39"/>
      <c r="D77" s="40" t="s">
        <v>52</v>
      </c>
      <c r="E77" s="46" t="s">
        <v>52</v>
      </c>
      <c r="F77" s="26"/>
      <c r="G77" s="26"/>
      <c r="H77" s="26"/>
    </row>
    <row r="78" spans="1:14" ht="20.100000000000001" customHeight="1" x14ac:dyDescent="0.25">
      <c r="A78" s="28" t="s">
        <v>250</v>
      </c>
      <c r="B78" s="28"/>
      <c r="C78" s="38"/>
      <c r="D78" s="38"/>
      <c r="E78" s="38"/>
      <c r="F78" s="26"/>
      <c r="G78" s="26"/>
      <c r="H78" s="26"/>
      <c r="I78" s="26"/>
      <c r="J78" s="26"/>
      <c r="K78" s="26"/>
      <c r="L78" s="26"/>
      <c r="M78" s="26"/>
      <c r="N78" s="26"/>
    </row>
    <row r="79" spans="1:14" ht="20.100000000000001" customHeight="1" x14ac:dyDescent="0.2">
      <c r="A79" s="31" t="s">
        <v>251</v>
      </c>
      <c r="C79" s="263"/>
      <c r="D79" s="33"/>
      <c r="E79" s="33"/>
      <c r="F79" s="26"/>
      <c r="G79" s="26"/>
      <c r="H79" s="54"/>
      <c r="I79" s="26"/>
      <c r="J79" s="26"/>
      <c r="K79" s="26"/>
      <c r="L79" s="26"/>
      <c r="M79" s="26"/>
      <c r="N79" s="26"/>
    </row>
    <row r="80" spans="1:14" x14ac:dyDescent="0.2">
      <c r="A80" s="309">
        <v>50</v>
      </c>
      <c r="B80" s="55" t="s">
        <v>242</v>
      </c>
      <c r="C80" s="36"/>
      <c r="D80" s="265"/>
      <c r="E80" s="265"/>
      <c r="F80" s="26"/>
      <c r="G80" s="26"/>
      <c r="H80" s="26"/>
      <c r="I80" s="56"/>
      <c r="J80" s="56"/>
      <c r="K80" s="26"/>
      <c r="L80" s="43"/>
      <c r="M80" s="43"/>
      <c r="N80" s="26"/>
    </row>
    <row r="81" spans="1:14" x14ac:dyDescent="0.2">
      <c r="A81" s="309">
        <v>51</v>
      </c>
      <c r="B81" s="52" t="s">
        <v>243</v>
      </c>
      <c r="C81" s="48"/>
      <c r="D81" s="265"/>
      <c r="E81" s="265"/>
      <c r="F81" s="26"/>
      <c r="G81" s="26"/>
      <c r="H81" s="26"/>
      <c r="I81" s="56"/>
      <c r="J81" s="56"/>
      <c r="K81" s="26"/>
      <c r="L81" s="43"/>
      <c r="M81" s="43"/>
      <c r="N81" s="26"/>
    </row>
    <row r="82" spans="1:14" x14ac:dyDescent="0.2">
      <c r="A82" s="309">
        <v>52</v>
      </c>
      <c r="B82" s="52" t="s">
        <v>244</v>
      </c>
      <c r="C82" s="48"/>
      <c r="D82" s="265"/>
      <c r="E82" s="265"/>
      <c r="F82" s="57"/>
      <c r="G82" s="26"/>
      <c r="H82" s="26"/>
      <c r="I82" s="26"/>
      <c r="J82" s="26"/>
      <c r="K82" s="26"/>
      <c r="L82" s="26"/>
      <c r="M82" s="26"/>
      <c r="N82" s="26"/>
    </row>
    <row r="83" spans="1:14" x14ac:dyDescent="0.2">
      <c r="A83" s="309">
        <v>54</v>
      </c>
      <c r="B83" s="52" t="s">
        <v>245</v>
      </c>
      <c r="C83" s="48"/>
      <c r="D83" s="265"/>
      <c r="E83" s="265"/>
      <c r="F83" s="26"/>
      <c r="G83" s="26"/>
      <c r="H83" s="26"/>
      <c r="I83" s="26"/>
      <c r="J83" s="26"/>
      <c r="K83" s="26"/>
      <c r="L83" s="26"/>
      <c r="M83" s="26"/>
      <c r="N83" s="26"/>
    </row>
    <row r="84" spans="1:14" x14ac:dyDescent="0.2">
      <c r="A84" s="309">
        <v>55</v>
      </c>
      <c r="B84" s="52" t="s">
        <v>246</v>
      </c>
      <c r="C84" s="48"/>
      <c r="D84" s="265"/>
      <c r="E84" s="265"/>
      <c r="F84" s="26"/>
      <c r="G84" s="26"/>
      <c r="H84" s="26"/>
      <c r="I84" s="26"/>
      <c r="J84" s="26"/>
      <c r="K84" s="26"/>
      <c r="L84" s="26"/>
      <c r="M84" s="26"/>
      <c r="N84" s="26"/>
    </row>
    <row r="85" spans="1:14" x14ac:dyDescent="0.2">
      <c r="A85" s="309">
        <v>56</v>
      </c>
      <c r="B85" s="52" t="s">
        <v>247</v>
      </c>
      <c r="C85" s="48"/>
      <c r="D85" s="265"/>
      <c r="E85" s="265"/>
      <c r="F85" s="26"/>
      <c r="G85" s="26"/>
      <c r="H85" s="26"/>
      <c r="I85" s="26"/>
      <c r="J85" s="26"/>
      <c r="K85" s="26"/>
      <c r="L85" s="26"/>
      <c r="M85" s="26"/>
      <c r="N85" s="26"/>
    </row>
    <row r="86" spans="1:14" x14ac:dyDescent="0.2">
      <c r="A86" s="309">
        <v>57</v>
      </c>
      <c r="B86" s="52" t="s">
        <v>248</v>
      </c>
      <c r="C86" s="48"/>
      <c r="D86" s="265"/>
      <c r="E86" s="265"/>
      <c r="F86" s="26"/>
      <c r="G86" s="26"/>
      <c r="H86" s="26"/>
      <c r="I86" s="26"/>
      <c r="J86" s="26"/>
      <c r="K86" s="26"/>
      <c r="L86" s="26"/>
      <c r="M86" s="26"/>
      <c r="N86" s="26"/>
    </row>
    <row r="87" spans="1:14" x14ac:dyDescent="0.2">
      <c r="A87" s="309">
        <v>58</v>
      </c>
      <c r="B87" s="52" t="s">
        <v>338</v>
      </c>
      <c r="C87" s="39"/>
      <c r="D87" s="267"/>
      <c r="E87" s="267"/>
      <c r="H87" s="26"/>
      <c r="I87" s="26"/>
      <c r="J87" s="26"/>
      <c r="K87" s="26"/>
      <c r="L87" s="26"/>
      <c r="M87" s="26"/>
      <c r="N87" s="26"/>
    </row>
    <row r="88" spans="1:14" x14ac:dyDescent="0.2">
      <c r="A88" s="58"/>
      <c r="B88" s="59" t="s">
        <v>339</v>
      </c>
      <c r="C88" s="262">
        <f>SUM(C80:C87)-C86</f>
        <v>0</v>
      </c>
      <c r="D88" s="268">
        <f>SUM(D80:D87)-D86</f>
        <v>0</v>
      </c>
      <c r="E88" s="268">
        <f>SUM(E80:E87)-E86</f>
        <v>0</v>
      </c>
      <c r="F88" s="60"/>
      <c r="G88" s="60"/>
      <c r="I88" s="26"/>
      <c r="J88" s="26"/>
      <c r="K88" s="26"/>
      <c r="L88" s="26"/>
      <c r="M88" s="26"/>
      <c r="N88" s="26"/>
    </row>
    <row r="89" spans="1:14" ht="20.100000000000001" customHeight="1" x14ac:dyDescent="0.2">
      <c r="A89" s="31" t="s">
        <v>249</v>
      </c>
      <c r="C89" s="33"/>
      <c r="D89" s="33"/>
      <c r="E89" s="33"/>
    </row>
    <row r="90" spans="1:14" x14ac:dyDescent="0.2">
      <c r="A90" s="309">
        <v>60</v>
      </c>
      <c r="B90" s="55" t="s">
        <v>252</v>
      </c>
      <c r="C90" s="36"/>
      <c r="D90" s="266"/>
      <c r="E90" s="266"/>
      <c r="H90" s="60"/>
    </row>
    <row r="91" spans="1:14" x14ac:dyDescent="0.2">
      <c r="A91" s="309">
        <v>61</v>
      </c>
      <c r="B91" s="52" t="s">
        <v>253</v>
      </c>
      <c r="C91" s="48"/>
      <c r="D91" s="266"/>
      <c r="E91" s="266"/>
    </row>
    <row r="92" spans="1:14" x14ac:dyDescent="0.2">
      <c r="A92" s="309">
        <v>62</v>
      </c>
      <c r="B92" s="52" t="s">
        <v>254</v>
      </c>
      <c r="C92" s="48"/>
      <c r="D92" s="266"/>
      <c r="E92" s="266"/>
    </row>
    <row r="93" spans="1:14" x14ac:dyDescent="0.2">
      <c r="A93" s="309">
        <v>63</v>
      </c>
      <c r="B93" s="52" t="s">
        <v>255</v>
      </c>
      <c r="C93" s="48"/>
      <c r="D93" s="266"/>
      <c r="E93" s="266"/>
    </row>
    <row r="94" spans="1:14" x14ac:dyDescent="0.2">
      <c r="A94" s="309">
        <v>64</v>
      </c>
      <c r="B94" s="52" t="s">
        <v>256</v>
      </c>
      <c r="C94" s="48"/>
      <c r="D94" s="266"/>
      <c r="E94" s="266"/>
    </row>
    <row r="95" spans="1:14" x14ac:dyDescent="0.2">
      <c r="A95" s="309">
        <v>65</v>
      </c>
      <c r="B95" s="52" t="s">
        <v>257</v>
      </c>
      <c r="C95" s="48"/>
      <c r="D95" s="266"/>
      <c r="E95" s="266"/>
    </row>
    <row r="96" spans="1:14" x14ac:dyDescent="0.2">
      <c r="A96" s="309">
        <v>66</v>
      </c>
      <c r="B96" s="52" t="s">
        <v>258</v>
      </c>
      <c r="C96" s="48"/>
      <c r="D96" s="266"/>
      <c r="E96" s="266"/>
    </row>
    <row r="97" spans="1:9" x14ac:dyDescent="0.2">
      <c r="A97" s="309">
        <v>67</v>
      </c>
      <c r="B97" s="52" t="s">
        <v>248</v>
      </c>
      <c r="C97" s="48"/>
      <c r="D97" s="266"/>
      <c r="E97" s="266"/>
    </row>
    <row r="98" spans="1:9" x14ac:dyDescent="0.2">
      <c r="A98" s="309">
        <v>68</v>
      </c>
      <c r="B98" s="52" t="s">
        <v>296</v>
      </c>
      <c r="C98" s="39"/>
      <c r="D98" s="267"/>
      <c r="E98" s="267"/>
    </row>
    <row r="99" spans="1:9" x14ac:dyDescent="0.2">
      <c r="A99" s="58"/>
      <c r="B99" s="59" t="s">
        <v>340</v>
      </c>
      <c r="C99" s="262">
        <f>SUM(C90:C98)-C97</f>
        <v>0</v>
      </c>
      <c r="D99" s="268">
        <f>SUM(D90:D98)-D97</f>
        <v>0</v>
      </c>
      <c r="E99" s="268">
        <f>SUM(E90:E98)-E97</f>
        <v>0</v>
      </c>
      <c r="F99" s="60"/>
      <c r="G99" s="60"/>
    </row>
    <row r="100" spans="1:9" ht="20.100000000000001" customHeight="1" x14ac:dyDescent="0.25">
      <c r="A100" s="61" t="s">
        <v>261</v>
      </c>
      <c r="B100" s="51"/>
      <c r="C100" s="33"/>
      <c r="D100" s="33"/>
      <c r="E100" s="33"/>
      <c r="F100" s="60"/>
      <c r="G100" s="60"/>
    </row>
    <row r="101" spans="1:9" ht="20.100000000000001" customHeight="1" x14ac:dyDescent="0.2">
      <c r="A101" s="62" t="s">
        <v>262</v>
      </c>
      <c r="B101" s="63"/>
      <c r="C101" s="38"/>
      <c r="D101" s="38"/>
      <c r="E101" s="38"/>
      <c r="H101" s="60"/>
    </row>
    <row r="102" spans="1:9" x14ac:dyDescent="0.2">
      <c r="A102" s="309">
        <v>10</v>
      </c>
      <c r="B102" s="26" t="s">
        <v>263</v>
      </c>
      <c r="C102" s="48"/>
      <c r="D102" s="266"/>
      <c r="E102" s="46" t="s">
        <v>52</v>
      </c>
      <c r="H102" s="60"/>
      <c r="I102" s="64"/>
    </row>
    <row r="103" spans="1:9" x14ac:dyDescent="0.2">
      <c r="A103" s="310">
        <v>14</v>
      </c>
      <c r="B103" s="29" t="s">
        <v>264</v>
      </c>
      <c r="C103" s="65"/>
      <c r="D103" s="267"/>
      <c r="E103" s="40" t="s">
        <v>52</v>
      </c>
    </row>
    <row r="104" spans="1:9" ht="20.100000000000001" customHeight="1" x14ac:dyDescent="0.2">
      <c r="A104" s="62" t="s">
        <v>265</v>
      </c>
      <c r="B104" s="63"/>
      <c r="C104" s="38"/>
      <c r="D104" s="38"/>
      <c r="E104" s="38"/>
    </row>
    <row r="105" spans="1:9" x14ac:dyDescent="0.2">
      <c r="A105" s="309">
        <v>20</v>
      </c>
      <c r="B105" s="26" t="s">
        <v>266</v>
      </c>
      <c r="C105" s="48"/>
      <c r="D105" s="266"/>
      <c r="E105" s="46" t="s">
        <v>52</v>
      </c>
      <c r="G105" s="64"/>
    </row>
    <row r="106" spans="1:9" x14ac:dyDescent="0.2">
      <c r="A106" s="309">
        <v>200</v>
      </c>
      <c r="B106" s="26" t="s">
        <v>308</v>
      </c>
      <c r="C106" s="48"/>
      <c r="D106" s="266"/>
      <c r="E106" s="46" t="s">
        <v>52</v>
      </c>
      <c r="G106" s="64"/>
    </row>
    <row r="107" spans="1:9" x14ac:dyDescent="0.2">
      <c r="A107" s="309">
        <v>201</v>
      </c>
      <c r="B107" s="26" t="s">
        <v>267</v>
      </c>
      <c r="C107" s="48"/>
      <c r="D107" s="266"/>
      <c r="E107" s="46" t="s">
        <v>52</v>
      </c>
    </row>
    <row r="108" spans="1:9" x14ac:dyDescent="0.2">
      <c r="A108" s="309">
        <v>2016</v>
      </c>
      <c r="B108" s="26" t="s">
        <v>525</v>
      </c>
      <c r="C108" s="48"/>
      <c r="D108" s="266"/>
      <c r="E108" s="46" t="s">
        <v>52</v>
      </c>
    </row>
    <row r="109" spans="1:9" x14ac:dyDescent="0.2">
      <c r="A109" s="309">
        <v>206</v>
      </c>
      <c r="B109" s="26" t="s">
        <v>269</v>
      </c>
      <c r="C109" s="48"/>
      <c r="D109" s="266"/>
      <c r="E109" s="46" t="s">
        <v>52</v>
      </c>
    </row>
    <row r="110" spans="1:9" x14ac:dyDescent="0.2">
      <c r="A110" s="309">
        <v>2066</v>
      </c>
      <c r="B110" s="26" t="s">
        <v>526</v>
      </c>
      <c r="C110" s="48"/>
      <c r="D110" s="266"/>
      <c r="E110" s="46" t="s">
        <v>52</v>
      </c>
    </row>
    <row r="111" spans="1:9" x14ac:dyDescent="0.2">
      <c r="A111" s="309">
        <v>2068</v>
      </c>
      <c r="B111" s="26" t="s">
        <v>270</v>
      </c>
      <c r="C111" s="48"/>
      <c r="D111" s="266"/>
      <c r="E111" s="46" t="s">
        <v>52</v>
      </c>
    </row>
    <row r="112" spans="1:9" x14ac:dyDescent="0.2">
      <c r="A112" s="310">
        <v>29</v>
      </c>
      <c r="B112" s="29" t="s">
        <v>271</v>
      </c>
      <c r="C112" s="65"/>
      <c r="D112" s="267"/>
      <c r="E112" s="46" t="s">
        <v>52</v>
      </c>
    </row>
    <row r="113" spans="1:7" ht="13.5" thickBot="1" x14ac:dyDescent="0.25">
      <c r="C113" s="67"/>
      <c r="D113" s="67"/>
      <c r="E113" s="67"/>
      <c r="F113" s="68"/>
      <c r="G113" s="25"/>
    </row>
    <row r="114" spans="1:7" ht="16.5" x14ac:dyDescent="0.25">
      <c r="A114" s="79" t="s">
        <v>53</v>
      </c>
      <c r="B114" s="69"/>
      <c r="C114" s="70"/>
      <c r="D114" s="71"/>
      <c r="E114" s="72"/>
    </row>
    <row r="115" spans="1:7" x14ac:dyDescent="0.2">
      <c r="C115" s="26"/>
      <c r="D115" s="73"/>
      <c r="E115" s="57"/>
    </row>
    <row r="116" spans="1:7" x14ac:dyDescent="0.2">
      <c r="A116" s="74" t="s">
        <v>54</v>
      </c>
      <c r="B116" s="74" t="s">
        <v>55</v>
      </c>
      <c r="C116" s="520" t="s">
        <v>56</v>
      </c>
      <c r="D116" s="520"/>
      <c r="E116" s="520" t="s">
        <v>57</v>
      </c>
      <c r="F116" s="520"/>
      <c r="G116" s="520"/>
    </row>
    <row r="117" spans="1:7" ht="13.5" thickBot="1" x14ac:dyDescent="0.25">
      <c r="A117" s="380"/>
      <c r="B117" s="380"/>
      <c r="C117" s="518"/>
      <c r="D117" s="519"/>
      <c r="E117" s="524"/>
      <c r="F117" s="524"/>
      <c r="G117" s="524"/>
    </row>
    <row r="118" spans="1:7" x14ac:dyDescent="0.2">
      <c r="C118" s="75"/>
      <c r="D118" s="75"/>
      <c r="E118" s="75"/>
    </row>
    <row r="119" spans="1:7" x14ac:dyDescent="0.2">
      <c r="C119" s="75"/>
      <c r="D119" s="75"/>
      <c r="E119" s="75"/>
    </row>
    <row r="120" spans="1:7" x14ac:dyDescent="0.2">
      <c r="C120" s="75"/>
      <c r="D120" s="75"/>
      <c r="E120" s="75"/>
    </row>
    <row r="121" spans="1:7" x14ac:dyDescent="0.2">
      <c r="C121" s="75"/>
      <c r="D121" s="75"/>
      <c r="E121" s="75"/>
    </row>
    <row r="122" spans="1:7" x14ac:dyDescent="0.2">
      <c r="C122" s="75"/>
      <c r="D122" s="75"/>
      <c r="E122" s="75"/>
    </row>
    <row r="123" spans="1:7" x14ac:dyDescent="0.2">
      <c r="C123" s="75"/>
      <c r="D123" s="75"/>
      <c r="E123" s="75"/>
    </row>
    <row r="124" spans="1:7" x14ac:dyDescent="0.2">
      <c r="C124" s="75"/>
      <c r="D124" s="75"/>
      <c r="E124" s="75"/>
    </row>
    <row r="125" spans="1:7" x14ac:dyDescent="0.2">
      <c r="C125" s="75"/>
      <c r="D125" s="75"/>
      <c r="E125" s="75"/>
    </row>
    <row r="126" spans="1:7" x14ac:dyDescent="0.2">
      <c r="C126" s="75"/>
      <c r="D126" s="75"/>
      <c r="E126" s="75"/>
    </row>
    <row r="127" spans="1:7" x14ac:dyDescent="0.2">
      <c r="C127" s="75"/>
      <c r="D127" s="75"/>
      <c r="E127" s="75"/>
    </row>
    <row r="128" spans="1:7" x14ac:dyDescent="0.2">
      <c r="C128" s="75"/>
      <c r="D128" s="75"/>
      <c r="E128" s="75"/>
    </row>
    <row r="129" spans="3:5" x14ac:dyDescent="0.2">
      <c r="C129" s="75"/>
      <c r="D129" s="75"/>
      <c r="E129" s="75"/>
    </row>
    <row r="130" spans="3:5" x14ac:dyDescent="0.2">
      <c r="C130" s="75"/>
      <c r="D130" s="75"/>
      <c r="E130" s="75"/>
    </row>
    <row r="131" spans="3:5" x14ac:dyDescent="0.2">
      <c r="C131" s="75"/>
      <c r="D131" s="75"/>
      <c r="E131" s="75"/>
    </row>
    <row r="132" spans="3:5" x14ac:dyDescent="0.2">
      <c r="C132" s="75"/>
      <c r="D132" s="75"/>
      <c r="E132" s="75"/>
    </row>
    <row r="133" spans="3:5" x14ac:dyDescent="0.2">
      <c r="C133" s="75"/>
      <c r="D133" s="75"/>
      <c r="E133" s="75"/>
    </row>
    <row r="134" spans="3:5" x14ac:dyDescent="0.2">
      <c r="C134" s="75"/>
      <c r="D134" s="75"/>
      <c r="E134" s="75"/>
    </row>
    <row r="135" spans="3:5" x14ac:dyDescent="0.2">
      <c r="C135" s="75"/>
      <c r="D135" s="75"/>
      <c r="E135" s="75"/>
    </row>
    <row r="136" spans="3:5" x14ac:dyDescent="0.2">
      <c r="C136" s="75"/>
      <c r="D136" s="75"/>
      <c r="E136" s="75"/>
    </row>
    <row r="137" spans="3:5" x14ac:dyDescent="0.2">
      <c r="C137" s="75"/>
      <c r="D137" s="75"/>
      <c r="E137" s="75"/>
    </row>
    <row r="138" spans="3:5" x14ac:dyDescent="0.2">
      <c r="C138" s="75"/>
      <c r="D138" s="75"/>
      <c r="E138" s="75"/>
    </row>
    <row r="139" spans="3:5" x14ac:dyDescent="0.2">
      <c r="C139" s="75"/>
      <c r="D139" s="75"/>
      <c r="E139" s="75"/>
    </row>
    <row r="140" spans="3:5" x14ac:dyDescent="0.2">
      <c r="C140" s="75"/>
      <c r="D140" s="75"/>
      <c r="E140" s="75"/>
    </row>
    <row r="141" spans="3:5" x14ac:dyDescent="0.2">
      <c r="C141" s="75"/>
      <c r="D141" s="75"/>
      <c r="E141" s="75"/>
    </row>
    <row r="142" spans="3:5" x14ac:dyDescent="0.2">
      <c r="C142" s="75"/>
      <c r="D142" s="75"/>
      <c r="E142" s="75"/>
    </row>
  </sheetData>
  <mergeCells count="11">
    <mergeCell ref="A1:B1"/>
    <mergeCell ref="A5:G5"/>
    <mergeCell ref="A4:G4"/>
    <mergeCell ref="C7:E7"/>
    <mergeCell ref="C117:D117"/>
    <mergeCell ref="E116:G116"/>
    <mergeCell ref="A2:F2"/>
    <mergeCell ref="A3:F3"/>
    <mergeCell ref="E117:G117"/>
    <mergeCell ref="C8:E8"/>
    <mergeCell ref="C116:D116"/>
  </mergeCells>
  <phoneticPr fontId="0" type="noConversion"/>
  <printOptions headings="1" gridLines="1"/>
  <pageMargins left="0.98425196850393704" right="0.39370078740157483" top="0.39370078740157483" bottom="0.39370078740157483" header="0.51181102362204722" footer="0.51181102362204722"/>
  <pageSetup paperSize="9" scale="4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N229"/>
  <sheetViews>
    <sheetView workbookViewId="0">
      <selection activeCell="A107" sqref="A107"/>
    </sheetView>
  </sheetViews>
  <sheetFormatPr baseColWidth="10" defaultColWidth="11.42578125" defaultRowHeight="12.75" x14ac:dyDescent="0.2"/>
  <cols>
    <col min="1" max="1" width="11.42578125" style="57" customWidth="1"/>
    <col min="2" max="2" width="47.140625" style="26" customWidth="1"/>
    <col min="3" max="5" width="14.85546875" style="14" customWidth="1"/>
    <col min="6" max="6" width="5.85546875" style="15" customWidth="1"/>
    <col min="7" max="9" width="14.85546875" style="14" customWidth="1"/>
    <col min="10" max="16384" width="11.42578125" style="14"/>
  </cols>
  <sheetData>
    <row r="1" spans="1:9" ht="19.5" x14ac:dyDescent="0.25">
      <c r="A1" s="13" t="s">
        <v>58</v>
      </c>
    </row>
    <row r="2" spans="1:9" ht="20.100000000000001" customHeight="1" x14ac:dyDescent="0.2">
      <c r="A2" s="16" t="s">
        <v>59</v>
      </c>
      <c r="B2" s="16"/>
      <c r="C2" s="17"/>
      <c r="D2" s="17"/>
      <c r="E2" s="17"/>
      <c r="F2" s="17"/>
      <c r="G2" s="157"/>
      <c r="H2" s="157"/>
      <c r="I2" s="157"/>
    </row>
    <row r="3" spans="1:9" ht="14.25" customHeight="1" x14ac:dyDescent="0.2">
      <c r="A3" s="16" t="s">
        <v>60</v>
      </c>
      <c r="B3" s="16"/>
      <c r="C3" s="17"/>
      <c r="D3" s="17"/>
      <c r="E3" s="17"/>
      <c r="F3" s="17"/>
      <c r="G3" s="157"/>
      <c r="H3" s="157"/>
      <c r="I3" s="157"/>
    </row>
    <row r="4" spans="1:9" ht="14.25" customHeight="1" x14ac:dyDescent="0.2">
      <c r="A4" s="16"/>
      <c r="B4" s="16"/>
      <c r="C4" s="17"/>
      <c r="D4" s="17"/>
      <c r="E4" s="17"/>
      <c r="F4" s="17"/>
      <c r="G4" s="157"/>
      <c r="H4" s="157"/>
      <c r="I4" s="157"/>
    </row>
    <row r="5" spans="1:9" ht="28.5" customHeight="1" x14ac:dyDescent="0.2">
      <c r="A5" s="16"/>
      <c r="B5" s="16"/>
      <c r="C5" s="17"/>
      <c r="D5" s="17"/>
      <c r="E5" s="17"/>
      <c r="F5" s="17"/>
      <c r="G5" s="157"/>
      <c r="H5" s="157"/>
      <c r="I5" s="157"/>
    </row>
    <row r="6" spans="1:9" ht="20.100000000000001" customHeight="1" thickBot="1" x14ac:dyDescent="0.25">
      <c r="A6" s="158"/>
      <c r="B6" s="158"/>
      <c r="C6" s="159"/>
      <c r="F6" s="17"/>
    </row>
    <row r="7" spans="1:9" ht="19.5" x14ac:dyDescent="0.2">
      <c r="A7" s="76" t="s">
        <v>45</v>
      </c>
      <c r="B7" s="252"/>
      <c r="C7" s="526" t="str">
        <f>IF('Données de base'!C7=0,"",'Données de base'!C7)</f>
        <v/>
      </c>
      <c r="D7" s="526"/>
      <c r="E7" s="526"/>
      <c r="F7" s="17"/>
    </row>
    <row r="8" spans="1:9" ht="20.25" thickBot="1" x14ac:dyDescent="0.25">
      <c r="A8" s="22" t="s">
        <v>46</v>
      </c>
      <c r="B8" s="23"/>
      <c r="C8" s="527" t="str">
        <f>IF('Données de base'!C8=0,"",'Données de base'!C8)</f>
        <v/>
      </c>
      <c r="D8" s="527"/>
      <c r="E8" s="527"/>
      <c r="F8" s="17"/>
    </row>
    <row r="9" spans="1:9" ht="17.25" customHeight="1" x14ac:dyDescent="0.2">
      <c r="A9" s="14"/>
      <c r="B9" s="14"/>
      <c r="F9" s="17"/>
    </row>
    <row r="10" spans="1:9" ht="20.25" thickBot="1" x14ac:dyDescent="0.3">
      <c r="A10" s="24" t="s">
        <v>47</v>
      </c>
      <c r="B10" s="25"/>
      <c r="C10" s="24" t="s">
        <v>61</v>
      </c>
      <c r="D10" s="25"/>
      <c r="E10" s="25"/>
      <c r="F10" s="17"/>
      <c r="G10" s="24" t="s">
        <v>62</v>
      </c>
      <c r="H10" s="25"/>
      <c r="I10" s="25"/>
    </row>
    <row r="11" spans="1:9" ht="25.5" x14ac:dyDescent="0.2">
      <c r="A11" s="80"/>
      <c r="C11" s="78" t="s">
        <v>63</v>
      </c>
      <c r="D11" s="78" t="s">
        <v>50</v>
      </c>
      <c r="E11" s="78" t="s">
        <v>51</v>
      </c>
      <c r="F11" s="167"/>
      <c r="G11" s="78" t="s">
        <v>63</v>
      </c>
      <c r="H11" s="78" t="s">
        <v>50</v>
      </c>
      <c r="I11" s="78" t="s">
        <v>51</v>
      </c>
    </row>
    <row r="12" spans="1:9" ht="13.5" thickBot="1" x14ac:dyDescent="0.25">
      <c r="A12" s="80"/>
      <c r="C12" s="166">
        <f>+'Données de base'!C12</f>
        <v>0</v>
      </c>
      <c r="D12" s="166">
        <f>+C12-1</f>
        <v>-1</v>
      </c>
      <c r="E12" s="166">
        <f>+C12-2</f>
        <v>-2</v>
      </c>
      <c r="F12" s="167"/>
      <c r="G12" s="166">
        <f>+C12</f>
        <v>0</v>
      </c>
      <c r="H12" s="166">
        <f>+G12-1</f>
        <v>-1</v>
      </c>
      <c r="I12" s="166">
        <f>+G12-2</f>
        <v>-2</v>
      </c>
    </row>
    <row r="13" spans="1:9" ht="13.5" thickBot="1" x14ac:dyDescent="0.25">
      <c r="A13" s="311"/>
      <c r="B13" s="312" t="s">
        <v>48</v>
      </c>
      <c r="C13" s="313"/>
      <c r="D13" s="314"/>
      <c r="E13" s="315" t="s">
        <v>52</v>
      </c>
      <c r="F13" s="167"/>
      <c r="G13" s="316" t="str">
        <f>+IF(C13-'Données de base'!C13=0,"juste",C13-'Données de base'!C13)</f>
        <v>juste</v>
      </c>
      <c r="H13" s="317" t="str">
        <f>+IF(D13-'Données de base'!D13=0,"juste",D13-'Données de base'!D13)</f>
        <v>juste</v>
      </c>
      <c r="I13" s="315" t="s">
        <v>52</v>
      </c>
    </row>
    <row r="14" spans="1:9" ht="20.100000000000001" customHeight="1" x14ac:dyDescent="0.25">
      <c r="A14" s="81" t="s">
        <v>0</v>
      </c>
      <c r="B14" s="82"/>
      <c r="C14" s="27"/>
      <c r="D14" s="27"/>
      <c r="E14" s="27"/>
      <c r="G14" s="27"/>
      <c r="H14" s="27"/>
      <c r="I14" s="27"/>
    </row>
    <row r="15" spans="1:9" ht="20.100000000000001" customHeight="1" x14ac:dyDescent="0.25">
      <c r="A15" s="28" t="s">
        <v>259</v>
      </c>
      <c r="B15" s="29"/>
      <c r="C15" s="30"/>
      <c r="D15" s="30"/>
      <c r="E15" s="30"/>
      <c r="F15" s="26"/>
      <c r="G15" s="30"/>
      <c r="H15" s="30"/>
      <c r="I15" s="30"/>
    </row>
    <row r="16" spans="1:9" ht="20.100000000000001" customHeight="1" x14ac:dyDescent="0.2">
      <c r="A16" s="31" t="s">
        <v>217</v>
      </c>
      <c r="B16" s="32"/>
      <c r="C16" s="96"/>
      <c r="D16" s="96"/>
      <c r="E16" s="96"/>
      <c r="F16" s="26"/>
      <c r="G16" s="160"/>
      <c r="H16" s="160"/>
      <c r="I16" s="160"/>
    </row>
    <row r="17" spans="1:9" x14ac:dyDescent="0.2">
      <c r="A17" s="34">
        <v>400</v>
      </c>
      <c r="B17" s="35" t="s">
        <v>272</v>
      </c>
      <c r="C17" s="161"/>
      <c r="D17" s="37" t="s">
        <v>52</v>
      </c>
      <c r="E17" s="37" t="s">
        <v>52</v>
      </c>
      <c r="F17" s="269"/>
      <c r="G17" s="161" t="str">
        <f>+IF(C17-'Données de base'!C17=0,"juste",C17-'Données de base'!C17)</f>
        <v>juste</v>
      </c>
      <c r="H17" s="37" t="s">
        <v>52</v>
      </c>
      <c r="I17" s="37" t="s">
        <v>52</v>
      </c>
    </row>
    <row r="18" spans="1:9" x14ac:dyDescent="0.2">
      <c r="A18" s="38">
        <v>401</v>
      </c>
      <c r="B18" s="29" t="s">
        <v>273</v>
      </c>
      <c r="C18" s="162"/>
      <c r="D18" s="40" t="s">
        <v>52</v>
      </c>
      <c r="E18" s="40" t="s">
        <v>52</v>
      </c>
      <c r="F18" s="269"/>
      <c r="G18" s="162" t="str">
        <f>+IF(C18-'Données de base'!C18=0,"juste",C18-'Données de base'!C18)</f>
        <v>juste</v>
      </c>
      <c r="H18" s="40" t="s">
        <v>52</v>
      </c>
      <c r="I18" s="40" t="s">
        <v>52</v>
      </c>
    </row>
    <row r="19" spans="1:9" ht="20.100000000000001" customHeight="1" x14ac:dyDescent="0.25">
      <c r="A19" s="83" t="s">
        <v>260</v>
      </c>
      <c r="B19" s="84"/>
      <c r="C19" s="30"/>
      <c r="D19" s="30"/>
      <c r="E19" s="30"/>
      <c r="F19" s="269"/>
      <c r="G19" s="43"/>
      <c r="H19" s="43"/>
      <c r="I19" s="43"/>
    </row>
    <row r="20" spans="1:9" ht="20.100000000000001" customHeight="1" x14ac:dyDescent="0.25">
      <c r="A20" s="28" t="s">
        <v>259</v>
      </c>
      <c r="B20" s="29"/>
      <c r="C20" s="30"/>
      <c r="D20" s="30"/>
      <c r="E20" s="30"/>
      <c r="F20" s="269"/>
      <c r="G20" s="43"/>
      <c r="H20" s="43"/>
      <c r="I20" s="43"/>
    </row>
    <row r="21" spans="1:9" ht="20.100000000000001" customHeight="1" x14ac:dyDescent="0.2">
      <c r="A21" s="31" t="s">
        <v>199</v>
      </c>
      <c r="B21" s="32"/>
      <c r="C21" s="96"/>
      <c r="D21" s="96"/>
      <c r="E21" s="96"/>
      <c r="F21" s="269"/>
      <c r="G21" s="43"/>
      <c r="H21" s="43"/>
      <c r="I21" s="43"/>
    </row>
    <row r="22" spans="1:9" x14ac:dyDescent="0.2">
      <c r="A22" s="309" t="s">
        <v>1</v>
      </c>
      <c r="B22" s="44" t="s">
        <v>199</v>
      </c>
      <c r="C22" s="45"/>
      <c r="D22" s="265"/>
      <c r="E22" s="46" t="s">
        <v>52</v>
      </c>
      <c r="F22" s="269"/>
      <c r="G22" s="66" t="str">
        <f>+IF(C22-'Données de base'!C22=0,"juste",C22-'Données de base'!C22)</f>
        <v>juste</v>
      </c>
      <c r="H22" s="164" t="str">
        <f>+IF(D22-'Données de base'!D22=0,"juste",D22-'Données de base'!D22)</f>
        <v>juste</v>
      </c>
      <c r="I22" s="49" t="s">
        <v>52</v>
      </c>
    </row>
    <row r="23" spans="1:9" ht="12.75" customHeight="1" x14ac:dyDescent="0.2">
      <c r="A23" s="309">
        <v>30</v>
      </c>
      <c r="B23" s="44" t="s">
        <v>200</v>
      </c>
      <c r="C23" s="45"/>
      <c r="D23" s="265"/>
      <c r="E23" s="46" t="s">
        <v>52</v>
      </c>
      <c r="F23" s="60"/>
      <c r="G23" s="66" t="str">
        <f>+IF(C23-'Données de base'!C23=0,"juste",C23-'Données de base'!C23)</f>
        <v>juste</v>
      </c>
      <c r="H23" s="164" t="str">
        <f>+IF(D23-'Données de base'!D23=0,"juste",D23-'Données de base'!D23)</f>
        <v>juste</v>
      </c>
      <c r="I23" s="49" t="s">
        <v>52</v>
      </c>
    </row>
    <row r="24" spans="1:9" ht="12.75" customHeight="1" x14ac:dyDescent="0.2">
      <c r="A24" s="309">
        <v>31</v>
      </c>
      <c r="B24" s="44" t="s">
        <v>201</v>
      </c>
      <c r="C24" s="45"/>
      <c r="D24" s="265"/>
      <c r="E24" s="46" t="s">
        <v>52</v>
      </c>
      <c r="F24" s="60"/>
      <c r="G24" s="66" t="str">
        <f>+IF(C24-'Données de base'!C24=0,"juste",C24-'Données de base'!C24)</f>
        <v>juste</v>
      </c>
      <c r="H24" s="164" t="str">
        <f>+IF(D24-'Données de base'!D24=0,"juste",D24-'Données de base'!D24)</f>
        <v>juste</v>
      </c>
      <c r="I24" s="49" t="s">
        <v>52</v>
      </c>
    </row>
    <row r="25" spans="1:9" ht="12.75" customHeight="1" x14ac:dyDescent="0.2">
      <c r="A25" s="309">
        <v>3180</v>
      </c>
      <c r="B25" s="44" t="s">
        <v>331</v>
      </c>
      <c r="C25" s="45"/>
      <c r="D25" s="265"/>
      <c r="E25" s="46" t="s">
        <v>52</v>
      </c>
      <c r="F25" s="60"/>
      <c r="G25" s="66" t="str">
        <f>+IF(C25-'Données de base'!C25=0,"juste",C25-'Données de base'!C25)</f>
        <v>juste</v>
      </c>
      <c r="H25" s="164" t="str">
        <f>+IF(D25-'Données de base'!D25=0,"juste",D25-'Données de base'!D25)</f>
        <v>juste</v>
      </c>
      <c r="I25" s="49"/>
    </row>
    <row r="26" spans="1:9" ht="12.75" customHeight="1" x14ac:dyDescent="0.2">
      <c r="A26" s="309">
        <v>33</v>
      </c>
      <c r="B26" s="47" t="s">
        <v>202</v>
      </c>
      <c r="C26" s="45"/>
      <c r="D26" s="266"/>
      <c r="E26" s="46" t="s">
        <v>52</v>
      </c>
      <c r="F26" s="60"/>
      <c r="G26" s="66" t="str">
        <f>+IF(C26-'Données de base'!C26=0,"juste",C26-'Données de base'!C26)</f>
        <v>juste</v>
      </c>
      <c r="H26" s="318" t="str">
        <f>+IF(D26-'Données de base'!D26=0,"juste",D26-'Données de base'!D26)</f>
        <v>juste</v>
      </c>
      <c r="I26" s="49" t="s">
        <v>52</v>
      </c>
    </row>
    <row r="27" spans="1:9" ht="12.75" customHeight="1" x14ac:dyDescent="0.2">
      <c r="A27" s="309">
        <v>34</v>
      </c>
      <c r="B27" s="47" t="s">
        <v>203</v>
      </c>
      <c r="C27" s="45"/>
      <c r="D27" s="266"/>
      <c r="E27" s="46" t="s">
        <v>52</v>
      </c>
      <c r="F27" s="60"/>
      <c r="G27" s="66" t="str">
        <f>+IF(C27-'Données de base'!C27=0,"juste",C27-'Données de base'!C27)</f>
        <v>juste</v>
      </c>
      <c r="H27" s="318" t="str">
        <f>+IF(D27-'Données de base'!D27=0,"juste",D27-'Données de base'!D27)</f>
        <v>juste</v>
      </c>
      <c r="I27" s="49" t="s">
        <v>52</v>
      </c>
    </row>
    <row r="28" spans="1:9" ht="12.75" customHeight="1" x14ac:dyDescent="0.2">
      <c r="A28" s="309">
        <v>340</v>
      </c>
      <c r="B28" s="47" t="s">
        <v>204</v>
      </c>
      <c r="C28" s="45"/>
      <c r="D28" s="46" t="s">
        <v>52</v>
      </c>
      <c r="E28" s="46" t="s">
        <v>52</v>
      </c>
      <c r="F28" s="60"/>
      <c r="G28" s="66" t="str">
        <f>+IF(C28-'Données de base'!C28=0,"juste",C28-'Données de base'!C28)</f>
        <v>juste</v>
      </c>
      <c r="H28" s="46" t="s">
        <v>52</v>
      </c>
      <c r="I28" s="49" t="s">
        <v>52</v>
      </c>
    </row>
    <row r="29" spans="1:9" ht="12.75" customHeight="1" x14ac:dyDescent="0.2">
      <c r="A29" s="309">
        <v>3401</v>
      </c>
      <c r="B29" s="47" t="s">
        <v>205</v>
      </c>
      <c r="C29" s="45"/>
      <c r="D29" s="46" t="s">
        <v>52</v>
      </c>
      <c r="E29" s="46" t="s">
        <v>52</v>
      </c>
      <c r="F29" s="60"/>
      <c r="G29" s="66" t="str">
        <f>+IF(C29-'Données de base'!C29=0,"juste",C29-'Données de base'!C29)</f>
        <v>juste</v>
      </c>
      <c r="H29" s="46" t="s">
        <v>52</v>
      </c>
      <c r="I29" s="49" t="s">
        <v>52</v>
      </c>
    </row>
    <row r="30" spans="1:9" ht="12.75" customHeight="1" x14ac:dyDescent="0.2">
      <c r="A30" s="309">
        <v>3406</v>
      </c>
      <c r="B30" s="47" t="s">
        <v>330</v>
      </c>
      <c r="C30" s="45"/>
      <c r="D30" s="46" t="s">
        <v>52</v>
      </c>
      <c r="E30" s="46" t="s">
        <v>52</v>
      </c>
      <c r="F30" s="60"/>
      <c r="G30" s="66" t="str">
        <f>+IF(C30-'Données de base'!C30=0,"juste",C30-'Données de base'!C30)</f>
        <v>juste</v>
      </c>
      <c r="H30" s="46" t="s">
        <v>52</v>
      </c>
      <c r="I30" s="49" t="s">
        <v>52</v>
      </c>
    </row>
    <row r="31" spans="1:9" ht="12.75" customHeight="1" x14ac:dyDescent="0.2">
      <c r="A31" s="309">
        <v>342</v>
      </c>
      <c r="B31" s="47" t="s">
        <v>206</v>
      </c>
      <c r="C31" s="45"/>
      <c r="D31" s="46" t="s">
        <v>52</v>
      </c>
      <c r="E31" s="46" t="s">
        <v>52</v>
      </c>
      <c r="F31" s="60"/>
      <c r="G31" s="66" t="str">
        <f>+IF(C31-'Données de base'!C31=0,"juste",C31-'Données de base'!C31)</f>
        <v>juste</v>
      </c>
      <c r="H31" s="46" t="s">
        <v>52</v>
      </c>
      <c r="I31" s="49" t="s">
        <v>52</v>
      </c>
    </row>
    <row r="32" spans="1:9" ht="12.75" customHeight="1" x14ac:dyDescent="0.2">
      <c r="A32" s="309">
        <v>343</v>
      </c>
      <c r="B32" s="47" t="s">
        <v>207</v>
      </c>
      <c r="C32" s="45"/>
      <c r="D32" s="46" t="s">
        <v>52</v>
      </c>
      <c r="E32" s="46" t="s">
        <v>52</v>
      </c>
      <c r="F32" s="60"/>
      <c r="G32" s="66" t="str">
        <f>+IF(C32-'Données de base'!C32=0,"juste",C32-'Données de base'!C32)</f>
        <v>juste</v>
      </c>
      <c r="H32" s="46" t="s">
        <v>52</v>
      </c>
      <c r="I32" s="49" t="s">
        <v>52</v>
      </c>
    </row>
    <row r="33" spans="1:9" ht="12.75" customHeight="1" x14ac:dyDescent="0.2">
      <c r="A33" s="309">
        <v>344</v>
      </c>
      <c r="B33" s="47" t="s">
        <v>285</v>
      </c>
      <c r="C33" s="45"/>
      <c r="D33" s="266"/>
      <c r="E33" s="46"/>
      <c r="F33" s="60"/>
      <c r="G33" s="66" t="str">
        <f>+IF(C33-'Données de base'!C33=0,"juste",C33-'Données de base'!C33)</f>
        <v>juste</v>
      </c>
      <c r="H33" s="318" t="str">
        <f>+IF(D33-'Données de base'!D33=0,"juste",D33-'Données de base'!D33)</f>
        <v>juste</v>
      </c>
      <c r="I33" s="49"/>
    </row>
    <row r="34" spans="1:9" ht="12.75" customHeight="1" x14ac:dyDescent="0.2">
      <c r="A34" s="309">
        <v>35</v>
      </c>
      <c r="B34" s="47" t="s">
        <v>235</v>
      </c>
      <c r="C34" s="45"/>
      <c r="D34" s="266"/>
      <c r="E34" s="46" t="s">
        <v>52</v>
      </c>
      <c r="F34" s="60"/>
      <c r="G34" s="66" t="str">
        <f>+IF(C34-'Données de base'!C34=0,"juste",C34-'Données de base'!C34)</f>
        <v>juste</v>
      </c>
      <c r="H34" s="318" t="str">
        <f>+IF(D34-'Données de base'!D34=0,"juste",D34-'Données de base'!D34)</f>
        <v>juste</v>
      </c>
      <c r="I34" s="49" t="s">
        <v>52</v>
      </c>
    </row>
    <row r="35" spans="1:9" ht="12.75" customHeight="1" x14ac:dyDescent="0.2">
      <c r="A35" s="309">
        <v>36</v>
      </c>
      <c r="B35" s="47" t="s">
        <v>208</v>
      </c>
      <c r="C35" s="45"/>
      <c r="D35" s="266"/>
      <c r="E35" s="46" t="s">
        <v>52</v>
      </c>
      <c r="F35" s="60"/>
      <c r="G35" s="66" t="str">
        <f>+IF(C35-'Données de base'!C35=0,"juste",C35-'Données de base'!C35)</f>
        <v>juste</v>
      </c>
      <c r="H35" s="46" t="s">
        <v>52</v>
      </c>
      <c r="I35" s="49" t="s">
        <v>52</v>
      </c>
    </row>
    <row r="36" spans="1:9" ht="12.75" customHeight="1" x14ac:dyDescent="0.2">
      <c r="A36" s="309">
        <v>364</v>
      </c>
      <c r="B36" s="47" t="s">
        <v>209</v>
      </c>
      <c r="C36" s="45"/>
      <c r="D36" s="266"/>
      <c r="E36" s="46" t="s">
        <v>52</v>
      </c>
      <c r="F36" s="60"/>
      <c r="G36" s="66" t="str">
        <f>+IF(C36-'Données de base'!C36=0,"juste",C36-'Données de base'!C36)</f>
        <v>juste</v>
      </c>
      <c r="H36" s="318" t="str">
        <f>+IF(D36-'Données de base'!D36=0,"juste",D36-'Données de base'!D36)</f>
        <v>juste</v>
      </c>
      <c r="I36" s="49" t="s">
        <v>52</v>
      </c>
    </row>
    <row r="37" spans="1:9" ht="12.75" customHeight="1" x14ac:dyDescent="0.2">
      <c r="A37" s="309">
        <v>365</v>
      </c>
      <c r="B37" s="47" t="s">
        <v>210</v>
      </c>
      <c r="C37" s="45"/>
      <c r="D37" s="266"/>
      <c r="E37" s="46" t="s">
        <v>52</v>
      </c>
      <c r="F37" s="60"/>
      <c r="G37" s="66" t="str">
        <f>+IF(C37-'Données de base'!C37=0,"juste",C37-'Données de base'!C37)</f>
        <v>juste</v>
      </c>
      <c r="H37" s="318" t="str">
        <f>+IF(D37-'Données de base'!D37=0,"juste",D37-'Données de base'!D37)</f>
        <v>juste</v>
      </c>
      <c r="I37" s="49" t="s">
        <v>52</v>
      </c>
    </row>
    <row r="38" spans="1:9" ht="12.75" customHeight="1" x14ac:dyDescent="0.2">
      <c r="A38" s="309">
        <v>366</v>
      </c>
      <c r="B38" s="47" t="s">
        <v>211</v>
      </c>
      <c r="C38" s="45"/>
      <c r="D38" s="266"/>
      <c r="E38" s="46" t="s">
        <v>52</v>
      </c>
      <c r="F38" s="60"/>
      <c r="G38" s="66" t="str">
        <f>+IF(C38-'Données de base'!C38=0,"juste",C38-'Données de base'!C38)</f>
        <v>juste</v>
      </c>
      <c r="H38" s="318" t="str">
        <f>+IF(D38-'Données de base'!D38=0,"juste",D38-'Données de base'!D38)</f>
        <v>juste</v>
      </c>
      <c r="I38" s="49" t="s">
        <v>52</v>
      </c>
    </row>
    <row r="39" spans="1:9" ht="12.75" customHeight="1" x14ac:dyDescent="0.2">
      <c r="A39" s="309">
        <v>37</v>
      </c>
      <c r="B39" s="26" t="s">
        <v>212</v>
      </c>
      <c r="C39" s="45"/>
      <c r="D39" s="266"/>
      <c r="E39" s="46" t="s">
        <v>52</v>
      </c>
      <c r="F39" s="60"/>
      <c r="G39" s="66" t="str">
        <f>+IF(C39-'Données de base'!C39=0,"juste",C39-'Données de base'!C39)</f>
        <v>juste</v>
      </c>
      <c r="H39" s="318" t="str">
        <f>+IF(D39-'Données de base'!D39=0,"juste",D39-'Données de base'!D39)</f>
        <v>juste</v>
      </c>
      <c r="I39" s="49" t="s">
        <v>52</v>
      </c>
    </row>
    <row r="40" spans="1:9" s="168" customFormat="1" x14ac:dyDescent="0.2">
      <c r="A40" s="309">
        <v>38</v>
      </c>
      <c r="B40" s="47" t="s">
        <v>213</v>
      </c>
      <c r="C40" s="48"/>
      <c r="D40" s="266"/>
      <c r="E40" s="46" t="s">
        <v>52</v>
      </c>
      <c r="F40" s="60"/>
      <c r="G40" s="66" t="str">
        <f>+IF(C40-'Données de base'!C40=0,"juste",C40-'Données de base'!C40)</f>
        <v>juste</v>
      </c>
      <c r="H40" s="318" t="str">
        <f>+IF(D40-'Données de base'!D40=0,"juste",D40-'Données de base'!D40)</f>
        <v>juste</v>
      </c>
      <c r="I40" s="49" t="s">
        <v>52</v>
      </c>
    </row>
    <row r="41" spans="1:9" s="168" customFormat="1" x14ac:dyDescent="0.2">
      <c r="A41" s="309">
        <v>380</v>
      </c>
      <c r="B41" s="47" t="s">
        <v>332</v>
      </c>
      <c r="C41" s="48"/>
      <c r="D41" s="266"/>
      <c r="E41" s="46" t="s">
        <v>52</v>
      </c>
      <c r="F41" s="60"/>
      <c r="G41" s="66" t="str">
        <f>+IF(C41-'Données de base'!C41=0,"juste",C41-'Données de base'!C41)</f>
        <v>juste</v>
      </c>
      <c r="H41" s="318" t="str">
        <f>+IF(D41-'Données de base'!D41=0,"juste",D41-'Données de base'!D41)</f>
        <v>juste</v>
      </c>
      <c r="I41" s="49"/>
    </row>
    <row r="42" spans="1:9" s="168" customFormat="1" x14ac:dyDescent="0.2">
      <c r="A42" s="309">
        <v>381</v>
      </c>
      <c r="B42" s="47" t="s">
        <v>333</v>
      </c>
      <c r="C42" s="48"/>
      <c r="D42" s="266"/>
      <c r="E42" s="46" t="s">
        <v>52</v>
      </c>
      <c r="F42" s="60"/>
      <c r="G42" s="66" t="str">
        <f>+IF(C42-'Données de base'!C42=0,"juste",C42-'Données de base'!C42)</f>
        <v>juste</v>
      </c>
      <c r="H42" s="318" t="str">
        <f>+IF(D42-'Données de base'!D42=0,"juste",D42-'Données de base'!D42)</f>
        <v>juste</v>
      </c>
      <c r="I42" s="49"/>
    </row>
    <row r="43" spans="1:9" x14ac:dyDescent="0.2">
      <c r="A43" s="309">
        <v>383</v>
      </c>
      <c r="B43" s="47" t="s">
        <v>214</v>
      </c>
      <c r="C43" s="48"/>
      <c r="D43" s="46" t="s">
        <v>52</v>
      </c>
      <c r="E43" s="46" t="s">
        <v>52</v>
      </c>
      <c r="F43" s="60"/>
      <c r="G43" s="66" t="str">
        <f>+IF(C43-'Données de base'!C43=0,"juste",C43-'Données de base'!C43)</f>
        <v>juste</v>
      </c>
      <c r="H43" s="46" t="s">
        <v>52</v>
      </c>
      <c r="I43" s="49" t="s">
        <v>52</v>
      </c>
    </row>
    <row r="44" spans="1:9" x14ac:dyDescent="0.2">
      <c r="A44" s="309">
        <v>384</v>
      </c>
      <c r="B44" s="47" t="s">
        <v>334</v>
      </c>
      <c r="C44" s="48"/>
      <c r="D44" s="46" t="s">
        <v>52</v>
      </c>
      <c r="E44" s="46" t="s">
        <v>52</v>
      </c>
      <c r="F44" s="60"/>
      <c r="G44" s="66" t="str">
        <f>+IF(C44-'Données de base'!C44=0,"juste",C44-'Données de base'!C44)</f>
        <v>juste</v>
      </c>
      <c r="H44" s="46" t="s">
        <v>52</v>
      </c>
      <c r="I44" s="49"/>
    </row>
    <row r="45" spans="1:9" x14ac:dyDescent="0.2">
      <c r="A45" s="309">
        <v>3840</v>
      </c>
      <c r="B45" s="47" t="s">
        <v>335</v>
      </c>
      <c r="C45" s="48"/>
      <c r="D45" s="266"/>
      <c r="E45" s="46" t="s">
        <v>52</v>
      </c>
      <c r="F45" s="60"/>
      <c r="G45" s="66" t="str">
        <f>+IF(C45-'Données de base'!C45=0,"juste",C45-'Données de base'!C45)</f>
        <v>juste</v>
      </c>
      <c r="H45" s="318" t="str">
        <f>+IF(D45-'Données de base'!D45=0,"juste",D45-'Données de base'!D45)</f>
        <v>juste</v>
      </c>
      <c r="I45" s="49"/>
    </row>
    <row r="46" spans="1:9" x14ac:dyDescent="0.2">
      <c r="A46" s="309">
        <v>386</v>
      </c>
      <c r="B46" s="47" t="s">
        <v>336</v>
      </c>
      <c r="C46" s="48"/>
      <c r="D46" s="266"/>
      <c r="E46" s="46" t="s">
        <v>52</v>
      </c>
      <c r="F46" s="60"/>
      <c r="G46" s="66" t="str">
        <f>+IF(C46-'Données de base'!C46=0,"juste",C46-'Données de base'!C46)</f>
        <v>juste</v>
      </c>
      <c r="H46" s="318" t="str">
        <f>+IF(D46-'Données de base'!D46=0,"juste",D46-'Données de base'!D46)</f>
        <v>juste</v>
      </c>
      <c r="I46" s="49"/>
    </row>
    <row r="47" spans="1:9" x14ac:dyDescent="0.2">
      <c r="A47" s="309">
        <v>387</v>
      </c>
      <c r="B47" s="47" t="s">
        <v>328</v>
      </c>
      <c r="C47" s="48"/>
      <c r="D47" s="46" t="s">
        <v>52</v>
      </c>
      <c r="E47" s="46" t="s">
        <v>52</v>
      </c>
      <c r="F47" s="60"/>
      <c r="G47" s="66" t="str">
        <f>+IF(C47-'Données de base'!C47=0,"juste",C47-'Données de base'!C47)</f>
        <v>juste</v>
      </c>
      <c r="H47" s="46" t="s">
        <v>52</v>
      </c>
      <c r="I47" s="49" t="s">
        <v>52</v>
      </c>
    </row>
    <row r="48" spans="1:9" x14ac:dyDescent="0.2">
      <c r="A48" s="309">
        <v>389</v>
      </c>
      <c r="B48" s="47" t="s">
        <v>215</v>
      </c>
      <c r="C48" s="48"/>
      <c r="D48" s="46" t="s">
        <v>52</v>
      </c>
      <c r="E48" s="46" t="s">
        <v>52</v>
      </c>
      <c r="F48" s="60"/>
      <c r="G48" s="66" t="str">
        <f>+IF(C48-'Données de base'!C48=0,"juste",C48-'Données de base'!C48)</f>
        <v>juste</v>
      </c>
      <c r="H48" s="46" t="s">
        <v>52</v>
      </c>
      <c r="I48" s="49" t="s">
        <v>52</v>
      </c>
    </row>
    <row r="49" spans="1:14" x14ac:dyDescent="0.2">
      <c r="A49" s="310" t="s">
        <v>2</v>
      </c>
      <c r="B49" s="50" t="s">
        <v>216</v>
      </c>
      <c r="C49" s="39"/>
      <c r="D49" s="266"/>
      <c r="E49" s="46" t="s">
        <v>52</v>
      </c>
      <c r="F49" s="60"/>
      <c r="G49" s="66" t="str">
        <f>+IF(C49-'Données de base'!C49=0,"juste",C49-'Données de base'!C49)</f>
        <v>juste</v>
      </c>
      <c r="H49" s="165" t="str">
        <f>+IF(D49-'Données de base'!D49=0,"juste",D49-'Données de base'!D49)</f>
        <v>juste</v>
      </c>
      <c r="I49" s="49" t="s">
        <v>52</v>
      </c>
    </row>
    <row r="50" spans="1:14" ht="20.100000000000001" customHeight="1" x14ac:dyDescent="0.2">
      <c r="A50" s="31" t="s">
        <v>217</v>
      </c>
      <c r="B50" s="51"/>
      <c r="C50" s="33"/>
      <c r="D50" s="33"/>
      <c r="E50" s="33"/>
      <c r="F50" s="60"/>
    </row>
    <row r="51" spans="1:14" x14ac:dyDescent="0.2">
      <c r="A51" s="309" t="s">
        <v>3</v>
      </c>
      <c r="B51" s="52" t="s">
        <v>217</v>
      </c>
      <c r="C51" s="45"/>
      <c r="D51" s="46" t="s">
        <v>52</v>
      </c>
      <c r="E51" s="46" t="s">
        <v>52</v>
      </c>
      <c r="F51" s="60"/>
      <c r="G51" s="66" t="str">
        <f>+IF(C51-'Données de base'!C51=0,"juste",C51-'Données de base'!C51)</f>
        <v>juste</v>
      </c>
      <c r="H51" s="49" t="s">
        <v>52</v>
      </c>
      <c r="I51" s="49" t="s">
        <v>52</v>
      </c>
    </row>
    <row r="52" spans="1:14" x14ac:dyDescent="0.2">
      <c r="A52" s="309">
        <v>40</v>
      </c>
      <c r="B52" s="52" t="s">
        <v>218</v>
      </c>
      <c r="C52" s="45"/>
      <c r="D52" s="46" t="s">
        <v>52</v>
      </c>
      <c r="E52" s="46" t="s">
        <v>52</v>
      </c>
      <c r="F52" s="60"/>
      <c r="G52" s="66" t="str">
        <f>+IF(C52-'Données de base'!C52=0,"juste",C52-'Données de base'!C52)</f>
        <v>juste</v>
      </c>
      <c r="H52" s="49" t="s">
        <v>52</v>
      </c>
      <c r="I52" s="49" t="s">
        <v>52</v>
      </c>
    </row>
    <row r="53" spans="1:14" x14ac:dyDescent="0.2">
      <c r="A53" s="309">
        <v>400</v>
      </c>
      <c r="B53" s="26" t="s">
        <v>219</v>
      </c>
      <c r="C53" s="45"/>
      <c r="D53" s="46" t="s">
        <v>52</v>
      </c>
      <c r="E53" s="46" t="s">
        <v>52</v>
      </c>
      <c r="F53" s="60"/>
      <c r="G53" s="66" t="str">
        <f>+IF(C53-'Données de base'!C53=0,"juste",C53-'Données de base'!C53)</f>
        <v>juste</v>
      </c>
      <c r="H53" s="49" t="s">
        <v>52</v>
      </c>
      <c r="I53" s="49" t="s">
        <v>52</v>
      </c>
    </row>
    <row r="54" spans="1:14" x14ac:dyDescent="0.2">
      <c r="A54" s="309">
        <v>401</v>
      </c>
      <c r="B54" s="26" t="s">
        <v>220</v>
      </c>
      <c r="C54" s="45"/>
      <c r="D54" s="46" t="s">
        <v>52</v>
      </c>
      <c r="E54" s="46" t="s">
        <v>52</v>
      </c>
      <c r="F54" s="60"/>
      <c r="G54" s="66" t="str">
        <f>+IF(C54-'Données de base'!C54=0,"juste",C54-'Données de base'!C54)</f>
        <v>juste</v>
      </c>
      <c r="H54" s="49" t="s">
        <v>52</v>
      </c>
      <c r="I54" s="49" t="s">
        <v>52</v>
      </c>
    </row>
    <row r="55" spans="1:14" x14ac:dyDescent="0.2">
      <c r="A55" s="309">
        <v>4021</v>
      </c>
      <c r="B55" s="26" t="s">
        <v>221</v>
      </c>
      <c r="C55" s="45"/>
      <c r="D55" s="46" t="s">
        <v>52</v>
      </c>
      <c r="E55" s="46" t="s">
        <v>52</v>
      </c>
      <c r="F55" s="60"/>
      <c r="G55" s="66" t="str">
        <f>+IF(C55-'Données de base'!C55=0,"juste",C55-'Données de base'!C55)</f>
        <v>juste</v>
      </c>
      <c r="H55" s="49" t="s">
        <v>52</v>
      </c>
      <c r="I55" s="49" t="s">
        <v>52</v>
      </c>
    </row>
    <row r="56" spans="1:14" x14ac:dyDescent="0.2">
      <c r="A56" s="309">
        <v>4022</v>
      </c>
      <c r="B56" s="26" t="s">
        <v>222</v>
      </c>
      <c r="C56" s="45"/>
      <c r="D56" s="46" t="s">
        <v>52</v>
      </c>
      <c r="E56" s="46" t="s">
        <v>52</v>
      </c>
      <c r="F56" s="60"/>
      <c r="G56" s="66" t="str">
        <f>+IF(C56-'Données de base'!C56=0,"juste",C56-'Données de base'!C56)</f>
        <v>juste</v>
      </c>
      <c r="H56" s="49" t="s">
        <v>52</v>
      </c>
      <c r="I56" s="49" t="s">
        <v>52</v>
      </c>
      <c r="K56" s="26"/>
      <c r="L56" s="26"/>
      <c r="M56" s="26"/>
      <c r="N56" s="26"/>
    </row>
    <row r="57" spans="1:14" x14ac:dyDescent="0.2">
      <c r="A57" s="309">
        <v>4023</v>
      </c>
      <c r="B57" s="26" t="s">
        <v>223</v>
      </c>
      <c r="C57" s="45"/>
      <c r="D57" s="46" t="s">
        <v>52</v>
      </c>
      <c r="E57" s="46" t="s">
        <v>52</v>
      </c>
      <c r="F57" s="269"/>
      <c r="G57" s="66" t="str">
        <f>+IF(C57-'Données de base'!C57=0,"juste",C57-'Données de base'!C57)</f>
        <v>juste</v>
      </c>
      <c r="H57" s="49" t="s">
        <v>52</v>
      </c>
      <c r="I57" s="49" t="s">
        <v>52</v>
      </c>
      <c r="J57" s="26"/>
      <c r="K57" s="26"/>
      <c r="L57" s="26"/>
      <c r="M57" s="26"/>
      <c r="N57" s="26"/>
    </row>
    <row r="58" spans="1:14" x14ac:dyDescent="0.2">
      <c r="A58" s="309">
        <v>41</v>
      </c>
      <c r="B58" s="26" t="s">
        <v>224</v>
      </c>
      <c r="C58" s="45"/>
      <c r="D58" s="46" t="s">
        <v>52</v>
      </c>
      <c r="E58" s="46" t="s">
        <v>52</v>
      </c>
      <c r="F58" s="269"/>
      <c r="G58" s="66" t="str">
        <f>+IF(C58-'Données de base'!C58=0,"juste",C58-'Données de base'!C58)</f>
        <v>juste</v>
      </c>
      <c r="H58" s="49" t="s">
        <v>52</v>
      </c>
      <c r="I58" s="49" t="s">
        <v>52</v>
      </c>
      <c r="J58" s="26"/>
      <c r="K58" s="26"/>
      <c r="L58" s="26"/>
      <c r="M58" s="26"/>
      <c r="N58" s="26"/>
    </row>
    <row r="59" spans="1:14" x14ac:dyDescent="0.2">
      <c r="A59" s="309">
        <v>42</v>
      </c>
      <c r="B59" s="26" t="s">
        <v>225</v>
      </c>
      <c r="C59" s="45"/>
      <c r="D59" s="46" t="s">
        <v>52</v>
      </c>
      <c r="E59" s="46" t="s">
        <v>52</v>
      </c>
      <c r="F59" s="73"/>
      <c r="G59" s="66" t="str">
        <f>+IF(C59-'Données de base'!C59=0,"juste",C59-'Données de base'!C59)</f>
        <v>juste</v>
      </c>
      <c r="H59" s="49" t="s">
        <v>52</v>
      </c>
      <c r="I59" s="49" t="s">
        <v>52</v>
      </c>
      <c r="J59" s="56"/>
      <c r="K59" s="26"/>
      <c r="L59" s="26"/>
      <c r="M59" s="26"/>
      <c r="N59" s="26"/>
    </row>
    <row r="60" spans="1:14" x14ac:dyDescent="0.2">
      <c r="A60" s="309">
        <v>43</v>
      </c>
      <c r="B60" s="26" t="s">
        <v>226</v>
      </c>
      <c r="C60" s="45"/>
      <c r="D60" s="46" t="s">
        <v>52</v>
      </c>
      <c r="E60" s="46" t="s">
        <v>52</v>
      </c>
      <c r="F60" s="269"/>
      <c r="G60" s="66" t="str">
        <f>+IF(C60-'Données de base'!C60=0,"juste",C60-'Données de base'!C60)</f>
        <v>juste</v>
      </c>
      <c r="H60" s="49" t="s">
        <v>52</v>
      </c>
      <c r="I60" s="49" t="s">
        <v>52</v>
      </c>
      <c r="J60" s="26"/>
      <c r="K60" s="26"/>
      <c r="L60" s="26"/>
      <c r="M60" s="26"/>
      <c r="N60" s="26"/>
    </row>
    <row r="61" spans="1:14" x14ac:dyDescent="0.2">
      <c r="A61" s="309">
        <v>44</v>
      </c>
      <c r="B61" s="26" t="s">
        <v>227</v>
      </c>
      <c r="C61" s="45"/>
      <c r="D61" s="46" t="s">
        <v>52</v>
      </c>
      <c r="E61" s="46" t="s">
        <v>52</v>
      </c>
      <c r="F61" s="269"/>
      <c r="G61" s="66" t="str">
        <f>+IF(C61-'Données de base'!C61=0,"juste",C61-'Données de base'!C61)</f>
        <v>juste</v>
      </c>
      <c r="H61" s="49" t="s">
        <v>52</v>
      </c>
      <c r="I61" s="49" t="s">
        <v>52</v>
      </c>
      <c r="J61" s="26"/>
      <c r="K61" s="26"/>
      <c r="L61" s="26"/>
      <c r="M61" s="26"/>
      <c r="N61" s="26"/>
    </row>
    <row r="62" spans="1:14" x14ac:dyDescent="0.2">
      <c r="A62" s="309">
        <v>440</v>
      </c>
      <c r="B62" s="26" t="s">
        <v>228</v>
      </c>
      <c r="C62" s="45"/>
      <c r="D62" s="46" t="s">
        <v>52</v>
      </c>
      <c r="E62" s="46" t="s">
        <v>52</v>
      </c>
      <c r="F62" s="269"/>
      <c r="G62" s="66" t="str">
        <f>+IF(C62-'Données de base'!C62=0,"juste",C62-'Données de base'!C62)</f>
        <v>juste</v>
      </c>
      <c r="H62" s="49" t="s">
        <v>52</v>
      </c>
      <c r="I62" s="49" t="s">
        <v>52</v>
      </c>
      <c r="J62" s="26"/>
      <c r="K62" s="26"/>
      <c r="L62" s="26"/>
      <c r="M62" s="26"/>
      <c r="N62" s="26"/>
    </row>
    <row r="63" spans="1:14" x14ac:dyDescent="0.2">
      <c r="A63" s="309">
        <v>4420</v>
      </c>
      <c r="B63" s="26" t="s">
        <v>229</v>
      </c>
      <c r="C63" s="45"/>
      <c r="D63" s="46" t="s">
        <v>52</v>
      </c>
      <c r="E63" s="46" t="s">
        <v>52</v>
      </c>
      <c r="F63" s="269"/>
      <c r="G63" s="66" t="str">
        <f>+IF(C63-'Données de base'!C63=0,"juste",C63-'Données de base'!C63)</f>
        <v>juste</v>
      </c>
      <c r="H63" s="49" t="s">
        <v>52</v>
      </c>
      <c r="I63" s="49" t="s">
        <v>52</v>
      </c>
      <c r="J63" s="26"/>
      <c r="K63" s="26"/>
      <c r="L63" s="26"/>
      <c r="M63" s="26"/>
      <c r="N63" s="26"/>
    </row>
    <row r="64" spans="1:14" x14ac:dyDescent="0.2">
      <c r="A64" s="309">
        <v>443</v>
      </c>
      <c r="B64" s="26" t="s">
        <v>230</v>
      </c>
      <c r="C64" s="45"/>
      <c r="D64" s="46" t="s">
        <v>52</v>
      </c>
      <c r="E64" s="46" t="s">
        <v>52</v>
      </c>
      <c r="F64" s="269"/>
      <c r="G64" s="66" t="str">
        <f>+IF(C64-'Données de base'!C64=0,"juste",C64-'Données de base'!C64)</f>
        <v>juste</v>
      </c>
      <c r="H64" s="49" t="s">
        <v>52</v>
      </c>
      <c r="I64" s="49" t="s">
        <v>52</v>
      </c>
      <c r="J64" s="26"/>
      <c r="K64" s="26"/>
      <c r="L64" s="26"/>
      <c r="M64" s="26"/>
      <c r="N64" s="26"/>
    </row>
    <row r="65" spans="1:14" x14ac:dyDescent="0.2">
      <c r="A65" s="309">
        <v>445</v>
      </c>
      <c r="B65" s="26" t="s">
        <v>231</v>
      </c>
      <c r="C65" s="45"/>
      <c r="D65" s="46" t="s">
        <v>52</v>
      </c>
      <c r="E65" s="46" t="s">
        <v>52</v>
      </c>
      <c r="F65" s="269"/>
      <c r="G65" s="66" t="str">
        <f>+IF(C65-'Données de base'!C65=0,"juste",C65-'Données de base'!C65)</f>
        <v>juste</v>
      </c>
      <c r="H65" s="49" t="s">
        <v>52</v>
      </c>
      <c r="I65" s="49" t="s">
        <v>52</v>
      </c>
      <c r="J65" s="26"/>
      <c r="K65" s="26"/>
      <c r="L65" s="26"/>
      <c r="M65" s="26"/>
      <c r="N65" s="26"/>
    </row>
    <row r="66" spans="1:14" x14ac:dyDescent="0.2">
      <c r="A66" s="309">
        <v>447</v>
      </c>
      <c r="B66" s="26" t="s">
        <v>232</v>
      </c>
      <c r="C66" s="45"/>
      <c r="D66" s="46" t="s">
        <v>52</v>
      </c>
      <c r="E66" s="46" t="s">
        <v>52</v>
      </c>
      <c r="F66" s="269"/>
      <c r="G66" s="66" t="str">
        <f>+IF(C66-'Données de base'!C66=0,"juste",C66-'Données de base'!C66)</f>
        <v>juste</v>
      </c>
      <c r="H66" s="49" t="s">
        <v>52</v>
      </c>
      <c r="I66" s="49" t="s">
        <v>52</v>
      </c>
      <c r="J66" s="26"/>
      <c r="K66" s="26"/>
      <c r="L66" s="26"/>
      <c r="M66" s="26"/>
      <c r="N66" s="26"/>
    </row>
    <row r="67" spans="1:14" x14ac:dyDescent="0.2">
      <c r="A67" s="309">
        <v>448</v>
      </c>
      <c r="B67" s="26" t="s">
        <v>233</v>
      </c>
      <c r="C67" s="45"/>
      <c r="D67" s="46" t="s">
        <v>52</v>
      </c>
      <c r="E67" s="46" t="s">
        <v>52</v>
      </c>
      <c r="F67" s="269"/>
      <c r="G67" s="66" t="str">
        <f>+IF(C67-'Données de base'!C67=0,"juste",C67-'Données de base'!C67)</f>
        <v>juste</v>
      </c>
      <c r="H67" s="49" t="s">
        <v>52</v>
      </c>
      <c r="I67" s="49" t="s">
        <v>52</v>
      </c>
      <c r="J67" s="26"/>
      <c r="K67" s="26"/>
      <c r="L67" s="26"/>
      <c r="M67" s="26"/>
      <c r="N67" s="26"/>
    </row>
    <row r="68" spans="1:14" x14ac:dyDescent="0.2">
      <c r="A68" s="309">
        <v>4490</v>
      </c>
      <c r="B68" s="26" t="s">
        <v>234</v>
      </c>
      <c r="C68" s="45"/>
      <c r="D68" s="46" t="s">
        <v>52</v>
      </c>
      <c r="E68" s="46" t="s">
        <v>52</v>
      </c>
      <c r="F68" s="269"/>
      <c r="G68" s="66" t="str">
        <f>+IF(C68-'Données de base'!C68=0,"juste",C68-'Données de base'!C68)</f>
        <v>juste</v>
      </c>
      <c r="H68" s="49" t="s">
        <v>52</v>
      </c>
      <c r="I68" s="49" t="s">
        <v>52</v>
      </c>
      <c r="J68" s="26"/>
      <c r="K68" s="26"/>
      <c r="L68" s="26"/>
      <c r="M68" s="26"/>
      <c r="N68" s="26"/>
    </row>
    <row r="69" spans="1:14" x14ac:dyDescent="0.2">
      <c r="A69" s="309">
        <v>45</v>
      </c>
      <c r="B69" s="26" t="s">
        <v>236</v>
      </c>
      <c r="C69" s="45"/>
      <c r="D69" s="46" t="s">
        <v>52</v>
      </c>
      <c r="E69" s="46" t="s">
        <v>52</v>
      </c>
      <c r="F69" s="269"/>
      <c r="G69" s="66" t="str">
        <f>+IF(C69-'Données de base'!C69=0,"juste",C69-'Données de base'!C69)</f>
        <v>juste</v>
      </c>
      <c r="H69" s="49" t="s">
        <v>52</v>
      </c>
      <c r="I69" s="49" t="s">
        <v>52</v>
      </c>
      <c r="J69" s="26"/>
      <c r="K69" s="26" t="s">
        <v>417</v>
      </c>
      <c r="L69" s="26"/>
      <c r="M69" s="26"/>
      <c r="N69" s="26"/>
    </row>
    <row r="70" spans="1:14" x14ac:dyDescent="0.2">
      <c r="A70" s="309">
        <v>46</v>
      </c>
      <c r="B70" s="26" t="s">
        <v>237</v>
      </c>
      <c r="C70" s="45"/>
      <c r="D70" s="46" t="s">
        <v>52</v>
      </c>
      <c r="E70" s="46" t="s">
        <v>52</v>
      </c>
      <c r="F70" s="73"/>
      <c r="G70" s="66" t="str">
        <f>+IF(C70-'Données de base'!C70=0,"juste",C70-'Données de base'!C70)</f>
        <v>juste</v>
      </c>
      <c r="H70" s="49" t="s">
        <v>52</v>
      </c>
      <c r="I70" s="49" t="s">
        <v>52</v>
      </c>
      <c r="J70" s="26"/>
      <c r="K70" s="26"/>
      <c r="L70" s="26"/>
      <c r="M70" s="26"/>
      <c r="N70" s="26"/>
    </row>
    <row r="71" spans="1:14" x14ac:dyDescent="0.2">
      <c r="A71" s="309">
        <v>466</v>
      </c>
      <c r="B71" s="26" t="s">
        <v>238</v>
      </c>
      <c r="C71" s="45"/>
      <c r="D71" s="46" t="s">
        <v>52</v>
      </c>
      <c r="E71" s="46" t="s">
        <v>52</v>
      </c>
      <c r="F71" s="269"/>
      <c r="G71" s="66" t="str">
        <f>+IF(C71-'Données de base'!C71=0,"juste",C71-'Données de base'!C71)</f>
        <v>juste</v>
      </c>
      <c r="H71" s="49" t="s">
        <v>52</v>
      </c>
      <c r="I71" s="49" t="s">
        <v>52</v>
      </c>
      <c r="J71" s="26"/>
    </row>
    <row r="72" spans="1:14" x14ac:dyDescent="0.2">
      <c r="A72" s="309" t="s">
        <v>4</v>
      </c>
      <c r="B72" s="26" t="s">
        <v>239</v>
      </c>
      <c r="C72" s="45"/>
      <c r="D72" s="46" t="s">
        <v>52</v>
      </c>
      <c r="E72" s="46" t="s">
        <v>52</v>
      </c>
      <c r="F72" s="60"/>
      <c r="G72" s="66" t="str">
        <f>+IF(C72-'Données de base'!C72=0,"juste",C72-'Données de base'!C72)</f>
        <v>juste</v>
      </c>
      <c r="H72" s="49" t="s">
        <v>52</v>
      </c>
      <c r="I72" s="49" t="s">
        <v>52</v>
      </c>
    </row>
    <row r="73" spans="1:14" x14ac:dyDescent="0.2">
      <c r="A73" s="309" t="s">
        <v>5</v>
      </c>
      <c r="B73" s="52" t="s">
        <v>240</v>
      </c>
      <c r="C73" s="45"/>
      <c r="D73" s="46" t="s">
        <v>52</v>
      </c>
      <c r="E73" s="46" t="s">
        <v>52</v>
      </c>
      <c r="F73" s="60"/>
      <c r="G73" s="66" t="str">
        <f>+IF(C73-'Données de base'!C73=0,"juste",C73-'Données de base'!C73)</f>
        <v>juste</v>
      </c>
      <c r="H73" s="49" t="s">
        <v>52</v>
      </c>
      <c r="I73" s="49" t="s">
        <v>52</v>
      </c>
    </row>
    <row r="74" spans="1:14" x14ac:dyDescent="0.2">
      <c r="A74" s="309">
        <v>487</v>
      </c>
      <c r="B74" s="52" t="s">
        <v>329</v>
      </c>
      <c r="C74" s="45"/>
      <c r="D74" s="46" t="s">
        <v>52</v>
      </c>
      <c r="E74" s="46" t="s">
        <v>52</v>
      </c>
      <c r="F74" s="60"/>
      <c r="G74" s="66" t="str">
        <f>+IF(C74-'Données de base'!C74=0,"juste",C74-'Données de base'!C74)</f>
        <v>juste</v>
      </c>
      <c r="H74" s="49" t="s">
        <v>52</v>
      </c>
      <c r="I74" s="49" t="s">
        <v>52</v>
      </c>
    </row>
    <row r="75" spans="1:14" x14ac:dyDescent="0.2">
      <c r="A75" s="309">
        <v>489</v>
      </c>
      <c r="B75" s="52" t="s">
        <v>241</v>
      </c>
      <c r="C75" s="45"/>
      <c r="D75" s="46" t="s">
        <v>52</v>
      </c>
      <c r="E75" s="46" t="s">
        <v>52</v>
      </c>
      <c r="F75" s="60"/>
      <c r="G75" s="66" t="str">
        <f>+IF(C75-'Données de base'!C75=0,"juste",C75-'Données de base'!C75)</f>
        <v>juste</v>
      </c>
      <c r="H75" s="49" t="s">
        <v>52</v>
      </c>
      <c r="I75" s="49" t="s">
        <v>52</v>
      </c>
    </row>
    <row r="76" spans="1:14" x14ac:dyDescent="0.2">
      <c r="A76" s="309">
        <v>4895</v>
      </c>
      <c r="B76" s="52" t="s">
        <v>337</v>
      </c>
      <c r="C76" s="45"/>
      <c r="D76" s="46" t="s">
        <v>52</v>
      </c>
      <c r="E76" s="46" t="s">
        <v>52</v>
      </c>
      <c r="F76" s="60"/>
      <c r="G76" s="66" t="str">
        <f>+IF(C76-'Données de base'!C76=0,"juste",C76-'Données de base'!C76)</f>
        <v>juste</v>
      </c>
      <c r="H76" s="49" t="s">
        <v>52</v>
      </c>
      <c r="I76" s="49" t="s">
        <v>52</v>
      </c>
    </row>
    <row r="77" spans="1:14" x14ac:dyDescent="0.2">
      <c r="A77" s="310" t="s">
        <v>6</v>
      </c>
      <c r="B77" s="53" t="s">
        <v>216</v>
      </c>
      <c r="C77" s="39"/>
      <c r="D77" s="40" t="s">
        <v>52</v>
      </c>
      <c r="E77" s="46" t="s">
        <v>52</v>
      </c>
      <c r="F77" s="60"/>
      <c r="G77" s="66" t="str">
        <f>+IF(C77-'Données de base'!C77=0,"juste",C77-'Données de base'!C77)</f>
        <v>juste</v>
      </c>
      <c r="H77" s="49" t="s">
        <v>52</v>
      </c>
      <c r="I77" s="49" t="s">
        <v>52</v>
      </c>
    </row>
    <row r="78" spans="1:14" ht="20.100000000000001" customHeight="1" x14ac:dyDescent="0.25">
      <c r="A78" s="28" t="s">
        <v>250</v>
      </c>
      <c r="B78" s="28"/>
      <c r="C78" s="38"/>
      <c r="D78" s="38"/>
      <c r="E78" s="38"/>
      <c r="F78" s="60"/>
    </row>
    <row r="79" spans="1:14" ht="20.100000000000001" customHeight="1" x14ac:dyDescent="0.2">
      <c r="A79" s="31" t="s">
        <v>251</v>
      </c>
      <c r="C79" s="263"/>
      <c r="D79" s="33"/>
      <c r="E79" s="33"/>
      <c r="F79" s="60"/>
    </row>
    <row r="80" spans="1:14" x14ac:dyDescent="0.2">
      <c r="A80" s="309">
        <v>50</v>
      </c>
      <c r="B80" s="55" t="s">
        <v>242</v>
      </c>
      <c r="C80" s="36"/>
      <c r="D80" s="265"/>
      <c r="E80" s="265"/>
      <c r="F80" s="60"/>
      <c r="G80" s="66" t="str">
        <f>+IF(C80-'Données de base'!C80=0,"juste",C80-'Données de base'!C80)</f>
        <v>juste</v>
      </c>
      <c r="H80" s="164" t="str">
        <f>+IF(D80-'Données de base'!D80=0,"juste",D80-'Données de base'!D80)</f>
        <v>juste</v>
      </c>
      <c r="I80" s="164" t="str">
        <f>+IF(E80-'Données de base'!E80=0,"juste",E80-'Données de base'!E80)</f>
        <v>juste</v>
      </c>
    </row>
    <row r="81" spans="1:9" x14ac:dyDescent="0.2">
      <c r="A81" s="309">
        <v>51</v>
      </c>
      <c r="B81" s="52" t="s">
        <v>243</v>
      </c>
      <c r="C81" s="48"/>
      <c r="D81" s="265"/>
      <c r="E81" s="265"/>
      <c r="F81" s="60"/>
      <c r="G81" s="66" t="str">
        <f>+IF(C81-'Données de base'!C81=0,"juste",C81-'Données de base'!C81)</f>
        <v>juste</v>
      </c>
      <c r="H81" s="164" t="str">
        <f>+IF(D81-'Données de base'!D81=0,"juste",D81-'Données de base'!D81)</f>
        <v>juste</v>
      </c>
      <c r="I81" s="164" t="str">
        <f>+IF(E81-'Données de base'!E81=0,"juste",E81-'Données de base'!E81)</f>
        <v>juste</v>
      </c>
    </row>
    <row r="82" spans="1:9" x14ac:dyDescent="0.2">
      <c r="A82" s="309">
        <v>52</v>
      </c>
      <c r="B82" s="52" t="s">
        <v>244</v>
      </c>
      <c r="C82" s="48"/>
      <c r="D82" s="265"/>
      <c r="E82" s="265"/>
      <c r="F82" s="60"/>
      <c r="G82" s="66" t="str">
        <f>+IF(C82-'Données de base'!C82=0,"juste",C82-'Données de base'!C82)</f>
        <v>juste</v>
      </c>
      <c r="H82" s="164" t="str">
        <f>+IF(D82-'Données de base'!D82=0,"juste",D82-'Données de base'!D82)</f>
        <v>juste</v>
      </c>
      <c r="I82" s="164" t="str">
        <f>+IF(E82-'Données de base'!E82=0,"juste",E82-'Données de base'!E82)</f>
        <v>juste</v>
      </c>
    </row>
    <row r="83" spans="1:9" x14ac:dyDescent="0.2">
      <c r="A83" s="309">
        <v>54</v>
      </c>
      <c r="B83" s="52" t="s">
        <v>245</v>
      </c>
      <c r="C83" s="48"/>
      <c r="D83" s="265"/>
      <c r="E83" s="265"/>
      <c r="F83" s="60"/>
      <c r="G83" s="66" t="str">
        <f>+IF(C83-'Données de base'!C83=0,"juste",C83-'Données de base'!C83)</f>
        <v>juste</v>
      </c>
      <c r="H83" s="164" t="str">
        <f>+IF(D83-'Données de base'!D83=0,"juste",D83-'Données de base'!D83)</f>
        <v>juste</v>
      </c>
      <c r="I83" s="164" t="str">
        <f>+IF(E83-'Données de base'!E83=0,"juste",E83-'Données de base'!E83)</f>
        <v>juste</v>
      </c>
    </row>
    <row r="84" spans="1:9" x14ac:dyDescent="0.2">
      <c r="A84" s="309">
        <v>55</v>
      </c>
      <c r="B84" s="52" t="s">
        <v>246</v>
      </c>
      <c r="C84" s="48"/>
      <c r="D84" s="265"/>
      <c r="E84" s="265"/>
      <c r="F84" s="60"/>
      <c r="G84" s="66" t="str">
        <f>+IF(C84-'Données de base'!C84=0,"juste",C84-'Données de base'!C84)</f>
        <v>juste</v>
      </c>
      <c r="H84" s="164" t="str">
        <f>+IF(D84-'Données de base'!D84=0,"juste",D84-'Données de base'!D84)</f>
        <v>juste</v>
      </c>
      <c r="I84" s="164" t="str">
        <f>+IF(E84-'Données de base'!E84=0,"juste",E84-'Données de base'!E84)</f>
        <v>juste</v>
      </c>
    </row>
    <row r="85" spans="1:9" x14ac:dyDescent="0.2">
      <c r="A85" s="309">
        <v>56</v>
      </c>
      <c r="B85" s="52" t="s">
        <v>247</v>
      </c>
      <c r="C85" s="48"/>
      <c r="D85" s="265"/>
      <c r="E85" s="265"/>
      <c r="F85" s="60"/>
      <c r="G85" s="66" t="str">
        <f>+IF(C85-'Données de base'!C85=0,"juste",C85-'Données de base'!C85)</f>
        <v>juste</v>
      </c>
      <c r="H85" s="164" t="str">
        <f>+IF(D85-'Données de base'!D85=0,"juste",D85-'Données de base'!D85)</f>
        <v>juste</v>
      </c>
      <c r="I85" s="164" t="str">
        <f>+IF(E85-'Données de base'!E85=0,"juste",E85-'Données de base'!E85)</f>
        <v>juste</v>
      </c>
    </row>
    <row r="86" spans="1:9" x14ac:dyDescent="0.2">
      <c r="A86" s="309">
        <v>57</v>
      </c>
      <c r="B86" s="52" t="s">
        <v>248</v>
      </c>
      <c r="C86" s="48"/>
      <c r="D86" s="265"/>
      <c r="E86" s="265"/>
      <c r="F86" s="60"/>
      <c r="G86" s="66" t="str">
        <f>+IF(C86-'Données de base'!C86=0,"juste",C86-'Données de base'!C86)</f>
        <v>juste</v>
      </c>
      <c r="H86" s="164" t="str">
        <f>+IF(D86-'Données de base'!D86=0,"juste",D86-'Données de base'!D86)</f>
        <v>juste</v>
      </c>
      <c r="I86" s="164" t="str">
        <f>+IF(E86-'Données de base'!E86=0,"juste",E86-'Données de base'!E86)</f>
        <v>juste</v>
      </c>
    </row>
    <row r="87" spans="1:9" x14ac:dyDescent="0.2">
      <c r="A87" s="309">
        <v>58</v>
      </c>
      <c r="B87" s="52" t="s">
        <v>338</v>
      </c>
      <c r="C87" s="39"/>
      <c r="D87" s="267"/>
      <c r="E87" s="267"/>
      <c r="F87" s="60"/>
      <c r="G87" s="66" t="str">
        <f>+IF(C87-'Données de base'!C87=0,"juste",C87-'Données de base'!C87)</f>
        <v>juste</v>
      </c>
      <c r="H87" s="164" t="str">
        <f>+IF(D87-'Données de base'!D87=0,"juste",D87-'Données de base'!D87)</f>
        <v>juste</v>
      </c>
      <c r="I87" s="164" t="str">
        <f>+IF(E87-'Données de base'!E87=0,"juste",E87-'Données de base'!E87)</f>
        <v>juste</v>
      </c>
    </row>
    <row r="88" spans="1:9" x14ac:dyDescent="0.2">
      <c r="A88" s="58"/>
      <c r="B88" s="59" t="s">
        <v>339</v>
      </c>
      <c r="C88" s="262">
        <f>SUM(C80:C87)-C86</f>
        <v>0</v>
      </c>
      <c r="D88" s="268">
        <f>SUM(D80:D87)-D86</f>
        <v>0</v>
      </c>
      <c r="E88" s="268">
        <f>SUM(E80:E87)-E86</f>
        <v>0</v>
      </c>
      <c r="F88" s="60"/>
      <c r="G88" s="384" t="str">
        <f>+IF(C88-'Données de base'!C88=0,"juste",C88-'Données de base'!C88)</f>
        <v>juste</v>
      </c>
      <c r="H88" s="385" t="str">
        <f>+IF(D88-'Données de base'!D88=0,"juste",D88-'Données de base'!D88)</f>
        <v>juste</v>
      </c>
      <c r="I88" s="385" t="str">
        <f>+IF(E88-'Données de base'!E88=0,"juste",E88-'Données de base'!E88)</f>
        <v>juste</v>
      </c>
    </row>
    <row r="89" spans="1:9" ht="20.100000000000001" customHeight="1" x14ac:dyDescent="0.2">
      <c r="A89" s="31" t="s">
        <v>249</v>
      </c>
      <c r="C89" s="33"/>
      <c r="D89" s="33"/>
      <c r="E89" s="33"/>
      <c r="F89" s="60"/>
    </row>
    <row r="90" spans="1:9" ht="12.75" customHeight="1" x14ac:dyDescent="0.2">
      <c r="A90" s="309">
        <v>60</v>
      </c>
      <c r="B90" s="55" t="s">
        <v>252</v>
      </c>
      <c r="C90" s="36"/>
      <c r="D90" s="266"/>
      <c r="E90" s="266"/>
      <c r="F90" s="60"/>
      <c r="G90" s="66" t="str">
        <f>+IF(C90-'Données de base'!C90=0,"juste",C90-'Données de base'!C90)</f>
        <v>juste</v>
      </c>
      <c r="H90" s="164" t="str">
        <f>+IF(D90-'Données de base'!D90=0,"juste",D90-'Données de base'!D90)</f>
        <v>juste</v>
      </c>
      <c r="I90" s="164" t="str">
        <f>+IF(E90-'Données de base'!E90=0,"juste",E90-'Données de base'!E90)</f>
        <v>juste</v>
      </c>
    </row>
    <row r="91" spans="1:9" ht="12.75" customHeight="1" x14ac:dyDescent="0.2">
      <c r="A91" s="309">
        <v>61</v>
      </c>
      <c r="B91" s="52" t="s">
        <v>253</v>
      </c>
      <c r="C91" s="48"/>
      <c r="D91" s="266"/>
      <c r="E91" s="266"/>
      <c r="F91" s="60"/>
      <c r="G91" s="66" t="str">
        <f>+IF(C91-'Données de base'!C91=0,"juste",C91-'Données de base'!C91)</f>
        <v>juste</v>
      </c>
      <c r="H91" s="164" t="str">
        <f>+IF(D91-'Données de base'!D91=0,"juste",D91-'Données de base'!D91)</f>
        <v>juste</v>
      </c>
      <c r="I91" s="164" t="str">
        <f>+IF(E91-'Données de base'!E91=0,"juste",E91-'Données de base'!E91)</f>
        <v>juste</v>
      </c>
    </row>
    <row r="92" spans="1:9" ht="12.75" customHeight="1" x14ac:dyDescent="0.2">
      <c r="A92" s="309">
        <v>62</v>
      </c>
      <c r="B92" s="52" t="s">
        <v>254</v>
      </c>
      <c r="C92" s="48"/>
      <c r="D92" s="266"/>
      <c r="E92" s="266"/>
      <c r="F92" s="60"/>
      <c r="G92" s="66" t="str">
        <f>+IF(C92-'Données de base'!C92=0,"juste",C92-'Données de base'!C92)</f>
        <v>juste</v>
      </c>
      <c r="H92" s="164" t="str">
        <f>+IF(D92-'Données de base'!D92=0,"juste",D92-'Données de base'!D92)</f>
        <v>juste</v>
      </c>
      <c r="I92" s="164" t="str">
        <f>+IF(E92-'Données de base'!E92=0,"juste",E92-'Données de base'!E92)</f>
        <v>juste</v>
      </c>
    </row>
    <row r="93" spans="1:9" ht="12.75" customHeight="1" x14ac:dyDescent="0.2">
      <c r="A93" s="309">
        <v>63</v>
      </c>
      <c r="B93" s="52" t="s">
        <v>255</v>
      </c>
      <c r="C93" s="48"/>
      <c r="D93" s="266"/>
      <c r="E93" s="266"/>
      <c r="F93" s="60"/>
      <c r="G93" s="66" t="str">
        <f>+IF(C93-'Données de base'!C93=0,"juste",C93-'Données de base'!C93)</f>
        <v>juste</v>
      </c>
      <c r="H93" s="164" t="str">
        <f>+IF(D93-'Données de base'!D93=0,"juste",D93-'Données de base'!D93)</f>
        <v>juste</v>
      </c>
      <c r="I93" s="164" t="str">
        <f>+IF(E93-'Données de base'!E93=0,"juste",E93-'Données de base'!E93)</f>
        <v>juste</v>
      </c>
    </row>
    <row r="94" spans="1:9" ht="12.75" customHeight="1" x14ac:dyDescent="0.2">
      <c r="A94" s="309">
        <v>64</v>
      </c>
      <c r="B94" s="52" t="s">
        <v>256</v>
      </c>
      <c r="C94" s="48"/>
      <c r="D94" s="266"/>
      <c r="E94" s="266"/>
      <c r="F94" s="60"/>
      <c r="G94" s="66" t="str">
        <f>+IF(C94-'Données de base'!C94=0,"juste",C94-'Données de base'!C94)</f>
        <v>juste</v>
      </c>
      <c r="H94" s="164" t="str">
        <f>+IF(D94-'Données de base'!D94=0,"juste",D94-'Données de base'!D94)</f>
        <v>juste</v>
      </c>
      <c r="I94" s="164" t="str">
        <f>+IF(E94-'Données de base'!E94=0,"juste",E94-'Données de base'!E94)</f>
        <v>juste</v>
      </c>
    </row>
    <row r="95" spans="1:9" ht="12.75" customHeight="1" x14ac:dyDescent="0.2">
      <c r="A95" s="309">
        <v>65</v>
      </c>
      <c r="B95" s="52" t="s">
        <v>257</v>
      </c>
      <c r="C95" s="48"/>
      <c r="D95" s="266"/>
      <c r="E95" s="266"/>
      <c r="F95" s="60"/>
      <c r="G95" s="66" t="str">
        <f>+IF(C95-'Données de base'!C95=0,"juste",C95-'Données de base'!C95)</f>
        <v>juste</v>
      </c>
      <c r="H95" s="164" t="str">
        <f>+IF(D95-'Données de base'!D95=0,"juste",D95-'Données de base'!D95)</f>
        <v>juste</v>
      </c>
      <c r="I95" s="164" t="str">
        <f>+IF(E95-'Données de base'!E95=0,"juste",E95-'Données de base'!E95)</f>
        <v>juste</v>
      </c>
    </row>
    <row r="96" spans="1:9" ht="12.75" customHeight="1" x14ac:dyDescent="0.2">
      <c r="A96" s="309">
        <v>66</v>
      </c>
      <c r="B96" s="52" t="s">
        <v>258</v>
      </c>
      <c r="C96" s="48"/>
      <c r="D96" s="266"/>
      <c r="E96" s="266"/>
      <c r="F96" s="60"/>
      <c r="G96" s="66" t="str">
        <f>+IF(C96-'Données de base'!C96=0,"juste",C96-'Données de base'!C96)</f>
        <v>juste</v>
      </c>
      <c r="H96" s="164" t="str">
        <f>+IF(D96-'Données de base'!D96=0,"juste",D96-'Données de base'!D96)</f>
        <v>juste</v>
      </c>
      <c r="I96" s="164" t="str">
        <f>+IF(E96-'Données de base'!E96=0,"juste",E96-'Données de base'!E96)</f>
        <v>juste</v>
      </c>
    </row>
    <row r="97" spans="1:9" ht="12.75" customHeight="1" x14ac:dyDescent="0.2">
      <c r="A97" s="309">
        <v>67</v>
      </c>
      <c r="B97" s="52" t="s">
        <v>248</v>
      </c>
      <c r="C97" s="48"/>
      <c r="D97" s="266"/>
      <c r="E97" s="266"/>
      <c r="F97" s="60"/>
      <c r="G97" s="66" t="str">
        <f>+IF(C97-'Données de base'!C97=0,"juste",C97-'Données de base'!C97)</f>
        <v>juste</v>
      </c>
      <c r="H97" s="164" t="str">
        <f>+IF(D97-'Données de base'!D97=0,"juste",D97-'Données de base'!D97)</f>
        <v>juste</v>
      </c>
      <c r="I97" s="164" t="str">
        <f>+IF(E97-'Données de base'!E97=0,"juste",E97-'Données de base'!E97)</f>
        <v>juste</v>
      </c>
    </row>
    <row r="98" spans="1:9" ht="12.75" customHeight="1" x14ac:dyDescent="0.2">
      <c r="A98" s="309">
        <v>68</v>
      </c>
      <c r="B98" s="52" t="s">
        <v>296</v>
      </c>
      <c r="C98" s="39"/>
      <c r="D98" s="267"/>
      <c r="E98" s="267"/>
      <c r="F98" s="60"/>
      <c r="G98" s="66" t="str">
        <f>+IF(C98-'Données de base'!C98=0,"juste",C98-'Données de base'!C98)</f>
        <v>juste</v>
      </c>
      <c r="H98" s="164" t="str">
        <f>+IF(D98-'Données de base'!D98=0,"juste",D98-'Données de base'!D98)</f>
        <v>juste</v>
      </c>
      <c r="I98" s="164" t="str">
        <f>+IF(E98-'Données de base'!E98=0,"juste",E98-'Données de base'!E98)</f>
        <v>juste</v>
      </c>
    </row>
    <row r="99" spans="1:9" ht="12.75" customHeight="1" x14ac:dyDescent="0.2">
      <c r="A99" s="58"/>
      <c r="B99" s="59" t="s">
        <v>340</v>
      </c>
      <c r="C99" s="262">
        <f>SUM(C90:C98)-C97</f>
        <v>0</v>
      </c>
      <c r="D99" s="268">
        <f>SUM(D90:D98)-D97</f>
        <v>0</v>
      </c>
      <c r="E99" s="268">
        <f>SUM(E90:E98)-E97</f>
        <v>0</v>
      </c>
      <c r="F99" s="60"/>
      <c r="G99" s="384" t="str">
        <f>+IF(C99-'Données de base'!C99=0,"juste",C99-'Données de base'!C99)</f>
        <v>juste</v>
      </c>
      <c r="H99" s="385" t="str">
        <f>+IF(D99-'Données de base'!D99=0,"juste",D99-'Données de base'!D99)</f>
        <v>juste</v>
      </c>
      <c r="I99" s="385" t="str">
        <f>+IF(E99-'Données de base'!E99=0,"juste",E99-'Données de base'!E99)</f>
        <v>juste</v>
      </c>
    </row>
    <row r="100" spans="1:9" ht="20.100000000000001" customHeight="1" x14ac:dyDescent="0.25">
      <c r="A100" s="61" t="s">
        <v>261</v>
      </c>
      <c r="B100" s="51"/>
      <c r="C100" s="33"/>
      <c r="D100" s="33"/>
      <c r="E100" s="33"/>
      <c r="F100" s="60"/>
    </row>
    <row r="101" spans="1:9" ht="20.100000000000001" customHeight="1" x14ac:dyDescent="0.2">
      <c r="A101" s="62" t="s">
        <v>262</v>
      </c>
      <c r="B101" s="63"/>
      <c r="C101" s="38"/>
      <c r="D101" s="38"/>
      <c r="E101" s="38"/>
    </row>
    <row r="102" spans="1:9" ht="12.75" customHeight="1" x14ac:dyDescent="0.2">
      <c r="A102" s="309">
        <v>10</v>
      </c>
      <c r="B102" s="26" t="s">
        <v>263</v>
      </c>
      <c r="C102" s="48"/>
      <c r="D102" s="266"/>
      <c r="E102" s="46" t="s">
        <v>52</v>
      </c>
      <c r="G102" s="161" t="str">
        <f>+IF(C102-'Données de base'!C102=0,"juste",C102-'Données de base'!C102)</f>
        <v>juste</v>
      </c>
      <c r="H102" s="163" t="str">
        <f>+IF(D102-'Données de base'!D102=0,"juste",D102-'Données de base'!D102)</f>
        <v>juste</v>
      </c>
      <c r="I102" s="37" t="s">
        <v>52</v>
      </c>
    </row>
    <row r="103" spans="1:9" ht="12.75" customHeight="1" x14ac:dyDescent="0.2">
      <c r="A103" s="310">
        <v>14</v>
      </c>
      <c r="B103" s="29" t="s">
        <v>264</v>
      </c>
      <c r="C103" s="65"/>
      <c r="D103" s="267"/>
      <c r="E103" s="40" t="s">
        <v>52</v>
      </c>
      <c r="G103" s="162" t="str">
        <f>+IF(C103-'Données de base'!C103=0,"juste",C103-'Données de base'!C103)</f>
        <v>juste</v>
      </c>
      <c r="H103" s="165" t="str">
        <f>+IF(D103-'Données de base'!D103=0,"juste",D103-'Données de base'!D103)</f>
        <v>juste</v>
      </c>
      <c r="I103" s="40" t="s">
        <v>52</v>
      </c>
    </row>
    <row r="104" spans="1:9" ht="20.100000000000001" customHeight="1" x14ac:dyDescent="0.2">
      <c r="A104" s="62" t="s">
        <v>265</v>
      </c>
      <c r="B104" s="63"/>
      <c r="C104" s="38"/>
      <c r="D104" s="38"/>
      <c r="E104" s="38"/>
    </row>
    <row r="105" spans="1:9" ht="12.75" customHeight="1" x14ac:dyDescent="0.2">
      <c r="A105" s="309">
        <v>20</v>
      </c>
      <c r="B105" s="26" t="s">
        <v>266</v>
      </c>
      <c r="C105" s="48"/>
      <c r="D105" s="266"/>
      <c r="E105" s="46" t="s">
        <v>52</v>
      </c>
      <c r="G105" s="161" t="str">
        <f>+IF(C105-'Données de base'!C105=0,"juste",C105-'Données de base'!C105)</f>
        <v>juste</v>
      </c>
      <c r="H105" s="163" t="str">
        <f>+IF(D105-'Données de base'!D105=0,"juste",D105-'Données de base'!D105)</f>
        <v>juste</v>
      </c>
      <c r="I105" s="37" t="s">
        <v>52</v>
      </c>
    </row>
    <row r="106" spans="1:9" ht="12.75" customHeight="1" x14ac:dyDescent="0.2">
      <c r="A106" s="309">
        <v>200</v>
      </c>
      <c r="B106" s="26" t="s">
        <v>308</v>
      </c>
      <c r="C106" s="48"/>
      <c r="D106" s="266"/>
      <c r="E106" s="46"/>
      <c r="G106" s="66"/>
      <c r="H106" s="164"/>
      <c r="I106" s="49"/>
    </row>
    <row r="107" spans="1:9" ht="12.75" customHeight="1" x14ac:dyDescent="0.2">
      <c r="A107" s="309">
        <v>201</v>
      </c>
      <c r="B107" s="26" t="s">
        <v>267</v>
      </c>
      <c r="C107" s="48"/>
      <c r="D107" s="266"/>
      <c r="E107" s="46" t="s">
        <v>52</v>
      </c>
      <c r="G107" s="66" t="str">
        <f>+IF(C107-'Données de base'!C107=0,"juste",C107-'Données de base'!C107)</f>
        <v>juste</v>
      </c>
      <c r="H107" s="164" t="str">
        <f>+IF(D107-'Données de base'!D107=0,"juste",D107-'Données de base'!D107)</f>
        <v>juste</v>
      </c>
      <c r="I107" s="49" t="s">
        <v>52</v>
      </c>
    </row>
    <row r="108" spans="1:9" ht="12.75" customHeight="1" x14ac:dyDescent="0.2">
      <c r="A108" s="309">
        <v>2016</v>
      </c>
      <c r="B108" s="26" t="s">
        <v>268</v>
      </c>
      <c r="C108" s="48"/>
      <c r="D108" s="266"/>
      <c r="E108" s="46" t="s">
        <v>52</v>
      </c>
      <c r="G108" s="66" t="str">
        <f>+IF(C108-'Données de base'!C108=0,"juste",C108-'Données de base'!C108)</f>
        <v>juste</v>
      </c>
      <c r="H108" s="164" t="str">
        <f>+IF(D108-'Données de base'!D108=0,"juste",D108-'Données de base'!D108)</f>
        <v>juste</v>
      </c>
      <c r="I108" s="49" t="s">
        <v>52</v>
      </c>
    </row>
    <row r="109" spans="1:9" ht="12.75" customHeight="1" x14ac:dyDescent="0.2">
      <c r="A109" s="309">
        <v>206</v>
      </c>
      <c r="B109" s="26" t="s">
        <v>269</v>
      </c>
      <c r="C109" s="48"/>
      <c r="D109" s="266"/>
      <c r="E109" s="46" t="s">
        <v>52</v>
      </c>
      <c r="G109" s="66" t="str">
        <f>+IF(C109-'Données de base'!C109=0,"juste",C109-'Données de base'!C109)</f>
        <v>juste</v>
      </c>
      <c r="H109" s="164" t="str">
        <f>+IF(D109-'Données de base'!D109=0,"juste",D109-'Données de base'!D109)</f>
        <v>juste</v>
      </c>
      <c r="I109" s="49" t="s">
        <v>52</v>
      </c>
    </row>
    <row r="110" spans="1:9" ht="12.75" customHeight="1" x14ac:dyDescent="0.2">
      <c r="A110" s="309">
        <v>2068</v>
      </c>
      <c r="B110" s="26" t="s">
        <v>270</v>
      </c>
      <c r="C110" s="48"/>
      <c r="D110" s="266"/>
      <c r="E110" s="46" t="s">
        <v>52</v>
      </c>
      <c r="G110" s="66" t="str">
        <f>+IF(C110-'Données de base'!C111=0,"juste",C110-'Données de base'!C111)</f>
        <v>juste</v>
      </c>
      <c r="H110" s="164" t="str">
        <f>+IF(D110-'Données de base'!D111=0,"juste",D110-'Données de base'!D111)</f>
        <v>juste</v>
      </c>
      <c r="I110" s="49" t="s">
        <v>52</v>
      </c>
    </row>
    <row r="111" spans="1:9" ht="12.75" customHeight="1" x14ac:dyDescent="0.2">
      <c r="A111" s="310">
        <v>29</v>
      </c>
      <c r="B111" s="29" t="s">
        <v>271</v>
      </c>
      <c r="C111" s="65"/>
      <c r="D111" s="267"/>
      <c r="E111" s="46" t="s">
        <v>52</v>
      </c>
      <c r="G111" s="66" t="str">
        <f>+IF(C111-'Données de base'!C112=0,"juste",C111-'Données de base'!C112)</f>
        <v>juste</v>
      </c>
      <c r="H111" s="164" t="str">
        <f>+IF(D111-'Données de base'!D112=0,"juste",D111-'Données de base'!D112)</f>
        <v>juste</v>
      </c>
      <c r="I111" s="49" t="s">
        <v>52</v>
      </c>
    </row>
    <row r="112" spans="1:9"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sheetData>
  <mergeCells count="2">
    <mergeCell ref="C7:E7"/>
    <mergeCell ref="C8:E8"/>
  </mergeCells>
  <phoneticPr fontId="0" type="noConversion"/>
  <printOptions horizontalCentered="1"/>
  <pageMargins left="0.39370078740157483" right="0.39370078740157483" top="0.78740157480314965" bottom="0.39370078740157483" header="0.51181102362204722" footer="0.51181102362204722"/>
  <pageSetup paperSize="9" scale="64"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Q131"/>
  <sheetViews>
    <sheetView workbookViewId="0">
      <selection activeCell="N135" sqref="N135"/>
    </sheetView>
  </sheetViews>
  <sheetFormatPr baseColWidth="10" defaultColWidth="11.42578125" defaultRowHeight="12.75" x14ac:dyDescent="0.2"/>
  <cols>
    <col min="1" max="1" width="10" style="85" customWidth="1"/>
    <col min="2" max="2" width="38.5703125" style="85" customWidth="1"/>
    <col min="3" max="7" width="12.85546875" style="85" customWidth="1"/>
    <col min="8" max="8" width="5.85546875" style="85" customWidth="1"/>
    <col min="9" max="12" width="12.85546875" style="85" customWidth="1"/>
    <col min="13" max="13" width="5.85546875" style="85" customWidth="1"/>
    <col min="14" max="17" width="12.85546875" style="85" customWidth="1"/>
    <col min="18" max="16384" width="11.42578125" style="85"/>
  </cols>
  <sheetData>
    <row r="1" spans="1:17" ht="19.5" x14ac:dyDescent="0.25">
      <c r="A1" s="193" t="s">
        <v>64</v>
      </c>
      <c r="C1" s="303"/>
    </row>
    <row r="2" spans="1:17" s="89" customFormat="1" ht="20.100000000000001" customHeight="1" x14ac:dyDescent="0.2">
      <c r="A2" s="16" t="s">
        <v>59</v>
      </c>
      <c r="B2" s="368"/>
      <c r="D2" s="169"/>
      <c r="E2" s="169"/>
      <c r="F2" s="169"/>
      <c r="G2" s="170"/>
      <c r="H2" s="170"/>
      <c r="I2" s="170"/>
      <c r="J2" s="171"/>
      <c r="K2" s="171"/>
      <c r="L2" s="171"/>
    </row>
    <row r="3" spans="1:17" s="89" customFormat="1" ht="14.25" x14ac:dyDescent="0.2">
      <c r="A3" s="169" t="s">
        <v>274</v>
      </c>
      <c r="B3" s="368"/>
      <c r="D3" s="169"/>
      <c r="E3" s="169"/>
      <c r="F3" s="169"/>
      <c r="G3" s="170"/>
      <c r="H3" s="170"/>
      <c r="I3" s="170"/>
      <c r="J3" s="171"/>
      <c r="K3" s="171"/>
      <c r="L3" s="171"/>
    </row>
    <row r="4" spans="1:17" s="89" customFormat="1" ht="15" thickBot="1" x14ac:dyDescent="0.25">
      <c r="A4" s="169"/>
      <c r="D4" s="169"/>
      <c r="E4" s="169"/>
      <c r="F4" s="169"/>
      <c r="G4" s="170"/>
      <c r="H4" s="170"/>
      <c r="I4" s="170"/>
      <c r="J4" s="171"/>
      <c r="K4" s="171"/>
      <c r="L4" s="171"/>
    </row>
    <row r="5" spans="1:17" s="89" customFormat="1" ht="19.5" x14ac:dyDescent="0.2">
      <c r="A5" s="76" t="s">
        <v>45</v>
      </c>
      <c r="B5" s="253"/>
      <c r="C5" s="526" t="str">
        <f>IF('Données de base'!C7=0,"",'Données de base'!C7)</f>
        <v/>
      </c>
      <c r="D5" s="526"/>
      <c r="E5" s="526"/>
      <c r="F5" s="169"/>
      <c r="G5" s="170"/>
      <c r="H5" s="170"/>
      <c r="I5" s="170"/>
      <c r="J5" s="171"/>
      <c r="K5" s="171"/>
      <c r="L5" s="171"/>
    </row>
    <row r="6" spans="1:17" s="89" customFormat="1" ht="20.25" thickBot="1" x14ac:dyDescent="0.25">
      <c r="A6" s="22" t="s">
        <v>46</v>
      </c>
      <c r="B6" s="23"/>
      <c r="C6" s="527" t="str">
        <f>IF('Données de base'!C8=0,"",'Données de base'!C8)</f>
        <v/>
      </c>
      <c r="D6" s="527"/>
      <c r="E6" s="527"/>
      <c r="F6" s="169"/>
      <c r="G6" s="170"/>
      <c r="H6" s="170"/>
      <c r="I6" s="170"/>
      <c r="J6" s="171"/>
      <c r="K6" s="171"/>
      <c r="L6" s="171"/>
    </row>
    <row r="7" spans="1:17" s="89" customFormat="1" ht="17.25" customHeight="1" thickBot="1" x14ac:dyDescent="0.25">
      <c r="A7" s="172"/>
      <c r="B7" s="172"/>
      <c r="C7" s="173"/>
      <c r="D7" s="173"/>
      <c r="E7" s="173"/>
      <c r="F7" s="173"/>
      <c r="G7" s="174"/>
      <c r="H7" s="170"/>
      <c r="I7" s="174"/>
      <c r="J7" s="175"/>
      <c r="K7" s="175"/>
      <c r="L7" s="175"/>
      <c r="N7" s="191"/>
      <c r="O7" s="191"/>
    </row>
    <row r="8" spans="1:17" ht="20.25" thickBot="1" x14ac:dyDescent="0.3">
      <c r="A8" s="176" t="s">
        <v>64</v>
      </c>
      <c r="B8" s="196"/>
      <c r="C8" s="195" t="s">
        <v>65</v>
      </c>
      <c r="D8" s="177"/>
      <c r="E8" s="177"/>
      <c r="F8" s="177"/>
      <c r="G8" s="194" t="s">
        <v>66</v>
      </c>
      <c r="I8" s="178" t="s">
        <v>67</v>
      </c>
      <c r="J8" s="179"/>
      <c r="K8" s="176"/>
      <c r="L8" s="176"/>
      <c r="N8" s="178" t="s">
        <v>68</v>
      </c>
      <c r="O8" s="177"/>
      <c r="P8" s="177"/>
      <c r="Q8" s="177"/>
    </row>
    <row r="9" spans="1:17" ht="25.5" x14ac:dyDescent="0.2">
      <c r="A9" s="180"/>
      <c r="B9" s="181"/>
      <c r="C9" s="197">
        <f>+'Données de base'!E12</f>
        <v>-2</v>
      </c>
      <c r="D9" s="197">
        <f>+'Données de base'!D12</f>
        <v>-1</v>
      </c>
      <c r="E9" s="198" t="s">
        <v>28</v>
      </c>
      <c r="F9" s="197" t="s">
        <v>29</v>
      </c>
      <c r="G9" s="199">
        <f>+'Données de base'!C12</f>
        <v>0</v>
      </c>
      <c r="H9" s="86"/>
      <c r="I9" s="181"/>
      <c r="J9" s="200">
        <f>+G9</f>
        <v>0</v>
      </c>
      <c r="K9" s="200">
        <f>+D9</f>
        <v>-1</v>
      </c>
      <c r="L9" s="200">
        <f>+C9</f>
        <v>-2</v>
      </c>
      <c r="M9" s="86"/>
      <c r="N9" s="201"/>
      <c r="O9" s="202">
        <f>+G9</f>
        <v>0</v>
      </c>
      <c r="P9" s="203">
        <f>+O9-1</f>
        <v>-1</v>
      </c>
      <c r="Q9" s="203">
        <f>+O9-2</f>
        <v>-2</v>
      </c>
    </row>
    <row r="10" spans="1:17" ht="20.100000000000001" customHeight="1" x14ac:dyDescent="0.2">
      <c r="A10" s="319" t="s">
        <v>259</v>
      </c>
      <c r="B10" s="320"/>
      <c r="C10" s="183"/>
      <c r="D10" s="183"/>
      <c r="E10" s="183"/>
      <c r="F10" s="183"/>
      <c r="G10" s="184"/>
      <c r="I10" s="321"/>
      <c r="J10" s="183"/>
      <c r="K10" s="183"/>
      <c r="L10" s="183"/>
      <c r="N10" s="182"/>
      <c r="O10" s="182"/>
      <c r="P10" s="182"/>
      <c r="Q10" s="182"/>
    </row>
    <row r="11" spans="1:17" x14ac:dyDescent="0.2">
      <c r="A11" s="124" t="s">
        <v>12</v>
      </c>
      <c r="B11" s="85" t="s">
        <v>200</v>
      </c>
      <c r="C11" s="185"/>
      <c r="D11" s="185"/>
      <c r="E11" s="185"/>
      <c r="F11" s="185">
        <f>+D11-E11</f>
        <v>0</v>
      </c>
      <c r="G11" s="186"/>
      <c r="I11" s="47" t="s">
        <v>12</v>
      </c>
      <c r="J11" s="277">
        <f>G11*1000</f>
        <v>0</v>
      </c>
      <c r="K11" s="277">
        <f>E11*1000</f>
        <v>0</v>
      </c>
      <c r="L11" s="270" t="s">
        <v>52</v>
      </c>
      <c r="N11" s="47" t="s">
        <v>12</v>
      </c>
      <c r="O11" s="277">
        <f>J11-'Données de base'!C23</f>
        <v>0</v>
      </c>
      <c r="P11" s="277">
        <f>K11-'Données de base'!D23</f>
        <v>0</v>
      </c>
      <c r="Q11" s="270" t="s">
        <v>52</v>
      </c>
    </row>
    <row r="12" spans="1:17" x14ac:dyDescent="0.2">
      <c r="A12" s="124" t="s">
        <v>13</v>
      </c>
      <c r="B12" s="85" t="s">
        <v>275</v>
      </c>
      <c r="C12" s="185"/>
      <c r="D12" s="185"/>
      <c r="E12" s="185"/>
      <c r="F12" s="185">
        <f t="shared" ref="F12:F42" si="0">+D12-E12</f>
        <v>0</v>
      </c>
      <c r="G12" s="186"/>
      <c r="I12" s="47" t="s">
        <v>13</v>
      </c>
      <c r="J12" s="277">
        <f>G12*1000</f>
        <v>0</v>
      </c>
      <c r="K12" s="277">
        <f>E12*1000</f>
        <v>0</v>
      </c>
      <c r="L12" s="270" t="s">
        <v>52</v>
      </c>
      <c r="N12" s="47" t="s">
        <v>13</v>
      </c>
      <c r="O12" s="277">
        <f>J12-'Données de base'!C24</f>
        <v>0</v>
      </c>
      <c r="P12" s="277">
        <f>K12-'Données de base'!D24</f>
        <v>0</v>
      </c>
      <c r="Q12" s="270" t="s">
        <v>52</v>
      </c>
    </row>
    <row r="13" spans="1:17" x14ac:dyDescent="0.2">
      <c r="A13" s="322" t="s">
        <v>373</v>
      </c>
      <c r="B13" s="323" t="s">
        <v>375</v>
      </c>
      <c r="C13" s="324"/>
      <c r="D13" s="324"/>
      <c r="E13" s="324"/>
      <c r="F13" s="185">
        <f t="shared" si="0"/>
        <v>0</v>
      </c>
      <c r="G13" s="186"/>
      <c r="I13" s="47">
        <v>314</v>
      </c>
      <c r="J13" s="270" t="s">
        <v>52</v>
      </c>
      <c r="K13" s="270" t="s">
        <v>52</v>
      </c>
      <c r="L13" s="270" t="s">
        <v>52</v>
      </c>
      <c r="N13" s="47">
        <v>314</v>
      </c>
      <c r="O13" s="270" t="s">
        <v>52</v>
      </c>
      <c r="P13" s="270" t="s">
        <v>52</v>
      </c>
      <c r="Q13" s="270" t="s">
        <v>52</v>
      </c>
    </row>
    <row r="14" spans="1:17" x14ac:dyDescent="0.2">
      <c r="A14" s="322" t="s">
        <v>374</v>
      </c>
      <c r="B14" s="323" t="s">
        <v>331</v>
      </c>
      <c r="C14" s="324"/>
      <c r="D14" s="324"/>
      <c r="E14" s="324"/>
      <c r="F14" s="185">
        <f t="shared" si="0"/>
        <v>0</v>
      </c>
      <c r="G14" s="186"/>
      <c r="I14" s="47">
        <v>3180</v>
      </c>
      <c r="J14" s="277">
        <f>G14*1000</f>
        <v>0</v>
      </c>
      <c r="K14" s="270" t="s">
        <v>52</v>
      </c>
      <c r="L14" s="270" t="s">
        <v>52</v>
      </c>
      <c r="N14" s="47">
        <v>3180</v>
      </c>
      <c r="O14" s="277">
        <f>J14-'Données de base'!C25</f>
        <v>0</v>
      </c>
      <c r="P14" s="270" t="s">
        <v>52</v>
      </c>
      <c r="Q14" s="270" t="s">
        <v>52</v>
      </c>
    </row>
    <row r="15" spans="1:17" x14ac:dyDescent="0.2">
      <c r="A15" s="124">
        <v>330</v>
      </c>
      <c r="B15" s="85" t="s">
        <v>351</v>
      </c>
      <c r="C15" s="185"/>
      <c r="D15" s="185"/>
      <c r="E15" s="185"/>
      <c r="F15" s="185">
        <f t="shared" si="0"/>
        <v>0</v>
      </c>
      <c r="G15" s="186"/>
      <c r="I15" s="47">
        <v>33</v>
      </c>
      <c r="J15" s="277">
        <f>G15*1000</f>
        <v>0</v>
      </c>
      <c r="K15" s="277">
        <f>+E15*1000</f>
        <v>0</v>
      </c>
      <c r="L15" s="270" t="s">
        <v>52</v>
      </c>
      <c r="N15" s="47">
        <v>33</v>
      </c>
      <c r="O15" s="277">
        <f>J15-'Données de base'!C26</f>
        <v>0</v>
      </c>
      <c r="P15" s="277">
        <f>K15-'Données de base'!D26</f>
        <v>0</v>
      </c>
      <c r="Q15" s="270" t="s">
        <v>52</v>
      </c>
    </row>
    <row r="16" spans="1:17" x14ac:dyDescent="0.2">
      <c r="A16" s="124">
        <v>332</v>
      </c>
      <c r="B16" s="85" t="s">
        <v>352</v>
      </c>
      <c r="C16" s="185"/>
      <c r="D16" s="185"/>
      <c r="E16" s="185"/>
      <c r="F16" s="185">
        <f t="shared" si="0"/>
        <v>0</v>
      </c>
      <c r="G16" s="186"/>
      <c r="I16" s="47">
        <v>332</v>
      </c>
      <c r="J16" s="270" t="s">
        <v>52</v>
      </c>
      <c r="K16" s="270" t="s">
        <v>52</v>
      </c>
      <c r="L16" s="270" t="s">
        <v>52</v>
      </c>
      <c r="N16" s="47">
        <v>332</v>
      </c>
      <c r="O16" s="270" t="s">
        <v>52</v>
      </c>
      <c r="P16" s="270" t="s">
        <v>52</v>
      </c>
      <c r="Q16" s="270" t="s">
        <v>52</v>
      </c>
    </row>
    <row r="17" spans="1:17" x14ac:dyDescent="0.2">
      <c r="A17" s="124">
        <v>339</v>
      </c>
      <c r="B17" s="85" t="s">
        <v>353</v>
      </c>
      <c r="C17" s="185"/>
      <c r="D17" s="185"/>
      <c r="E17" s="185"/>
      <c r="F17" s="185">
        <f t="shared" si="0"/>
        <v>0</v>
      </c>
      <c r="G17" s="186"/>
      <c r="I17" s="47">
        <v>339</v>
      </c>
      <c r="J17" s="270" t="s">
        <v>52</v>
      </c>
      <c r="K17" s="270" t="s">
        <v>52</v>
      </c>
      <c r="L17" s="270" t="s">
        <v>52</v>
      </c>
      <c r="N17" s="47">
        <v>339</v>
      </c>
      <c r="O17" s="270" t="s">
        <v>52</v>
      </c>
      <c r="P17" s="270" t="s">
        <v>52</v>
      </c>
      <c r="Q17" s="270" t="s">
        <v>52</v>
      </c>
    </row>
    <row r="18" spans="1:17" x14ac:dyDescent="0.2">
      <c r="A18" s="124">
        <v>350</v>
      </c>
      <c r="B18" s="47" t="s">
        <v>416</v>
      </c>
      <c r="C18" s="185"/>
      <c r="D18" s="185"/>
      <c r="E18" s="185"/>
      <c r="F18" s="185">
        <f t="shared" si="0"/>
        <v>0</v>
      </c>
      <c r="G18" s="186"/>
      <c r="I18" s="47">
        <v>350</v>
      </c>
      <c r="J18" s="277">
        <f>+G18*1000</f>
        <v>0</v>
      </c>
      <c r="K18" s="277">
        <f>+E18*1000</f>
        <v>0</v>
      </c>
      <c r="L18" s="270" t="s">
        <v>52</v>
      </c>
      <c r="N18" s="47">
        <v>350</v>
      </c>
      <c r="O18" s="277">
        <f>J18</f>
        <v>0</v>
      </c>
      <c r="P18" s="277">
        <f>K18</f>
        <v>0</v>
      </c>
      <c r="Q18" s="270" t="s">
        <v>52</v>
      </c>
    </row>
    <row r="19" spans="1:17" x14ac:dyDescent="0.2">
      <c r="A19" s="124">
        <v>351</v>
      </c>
      <c r="B19" s="89" t="s">
        <v>276</v>
      </c>
      <c r="C19" s="185"/>
      <c r="D19" s="185"/>
      <c r="E19" s="185"/>
      <c r="F19" s="185">
        <f t="shared" si="0"/>
        <v>0</v>
      </c>
      <c r="G19" s="186"/>
      <c r="I19" s="47">
        <v>351</v>
      </c>
      <c r="J19" s="277">
        <f>+G19*1000</f>
        <v>0</v>
      </c>
      <c r="K19" s="277">
        <f>+E19*1000</f>
        <v>0</v>
      </c>
      <c r="L19" s="270" t="s">
        <v>52</v>
      </c>
      <c r="N19" s="47">
        <v>351</v>
      </c>
      <c r="O19" s="277">
        <f>J19-'Données de base'!C34</f>
        <v>0</v>
      </c>
      <c r="P19" s="277">
        <f>K19-'Données de base'!D34</f>
        <v>0</v>
      </c>
      <c r="Q19" s="270" t="s">
        <v>52</v>
      </c>
    </row>
    <row r="20" spans="1:17" x14ac:dyDescent="0.2">
      <c r="A20" s="124">
        <v>36</v>
      </c>
      <c r="B20" s="47" t="s">
        <v>208</v>
      </c>
      <c r="C20" s="185"/>
      <c r="D20" s="185"/>
      <c r="E20" s="185"/>
      <c r="F20" s="185">
        <f t="shared" si="0"/>
        <v>0</v>
      </c>
      <c r="G20" s="186"/>
      <c r="I20" s="47">
        <v>36</v>
      </c>
      <c r="J20" s="277">
        <f>G20*1000</f>
        <v>0</v>
      </c>
      <c r="K20" s="277">
        <f>+E20*1000</f>
        <v>0</v>
      </c>
      <c r="L20" s="270" t="s">
        <v>52</v>
      </c>
      <c r="N20" s="47">
        <v>36</v>
      </c>
      <c r="O20" s="277">
        <f>J20-'Données de base'!C35</f>
        <v>0</v>
      </c>
      <c r="P20" s="270" t="s">
        <v>52</v>
      </c>
      <c r="Q20" s="270" t="s">
        <v>52</v>
      </c>
    </row>
    <row r="21" spans="1:17" x14ac:dyDescent="0.2">
      <c r="A21" s="322" t="s">
        <v>357</v>
      </c>
      <c r="B21" s="390" t="s">
        <v>356</v>
      </c>
      <c r="C21" s="324"/>
      <c r="D21" s="324"/>
      <c r="E21" s="324"/>
      <c r="F21" s="185">
        <f t="shared" si="0"/>
        <v>0</v>
      </c>
      <c r="G21" s="186"/>
      <c r="I21" s="47">
        <v>3634</v>
      </c>
      <c r="J21" s="270" t="s">
        <v>52</v>
      </c>
      <c r="K21" s="270" t="s">
        <v>52</v>
      </c>
      <c r="L21" s="270" t="s">
        <v>52</v>
      </c>
      <c r="N21" s="47">
        <v>3634</v>
      </c>
      <c r="O21" s="270" t="s">
        <v>52</v>
      </c>
      <c r="P21" s="270" t="s">
        <v>52</v>
      </c>
      <c r="Q21" s="270" t="s">
        <v>52</v>
      </c>
    </row>
    <row r="22" spans="1:17" x14ac:dyDescent="0.2">
      <c r="A22" s="322" t="s">
        <v>355</v>
      </c>
      <c r="B22" s="390" t="s">
        <v>354</v>
      </c>
      <c r="C22" s="324"/>
      <c r="D22" s="324"/>
      <c r="E22" s="324"/>
      <c r="F22" s="185">
        <f t="shared" si="0"/>
        <v>0</v>
      </c>
      <c r="G22" s="186"/>
      <c r="I22" s="47">
        <v>3635</v>
      </c>
      <c r="J22" s="270" t="s">
        <v>52</v>
      </c>
      <c r="K22" s="270" t="s">
        <v>52</v>
      </c>
      <c r="L22" s="270" t="s">
        <v>52</v>
      </c>
      <c r="N22" s="47">
        <v>3635</v>
      </c>
      <c r="O22" s="270" t="s">
        <v>52</v>
      </c>
      <c r="P22" s="270" t="s">
        <v>52</v>
      </c>
      <c r="Q22" s="270" t="s">
        <v>52</v>
      </c>
    </row>
    <row r="23" spans="1:17" ht="25.5" customHeight="1" x14ac:dyDescent="0.2">
      <c r="A23" s="326" t="s">
        <v>278</v>
      </c>
      <c r="B23" s="392" t="s">
        <v>277</v>
      </c>
      <c r="C23" s="324"/>
      <c r="D23" s="324"/>
      <c r="E23" s="324"/>
      <c r="F23" s="324">
        <f t="shared" si="0"/>
        <v>0</v>
      </c>
      <c r="G23" s="325"/>
      <c r="I23" s="47" t="s">
        <v>31</v>
      </c>
      <c r="J23" s="277">
        <f>G23*1000</f>
        <v>0</v>
      </c>
      <c r="K23" s="277">
        <f>+E23*1000</f>
        <v>0</v>
      </c>
      <c r="L23" s="270" t="s">
        <v>52</v>
      </c>
      <c r="N23" s="47" t="s">
        <v>31</v>
      </c>
      <c r="O23" s="277">
        <f>J23-('Données de base'!C36+'Données de base'!C37+'Données de base'!C38)</f>
        <v>0</v>
      </c>
      <c r="P23" s="277">
        <f>K23-('Données de base'!D36+'Données de base'!D37+'Données de base'!D38)</f>
        <v>0</v>
      </c>
      <c r="Q23" s="270" t="s">
        <v>52</v>
      </c>
    </row>
    <row r="24" spans="1:17" x14ac:dyDescent="0.2">
      <c r="A24" s="124">
        <v>37</v>
      </c>
      <c r="B24" s="89" t="s">
        <v>360</v>
      </c>
      <c r="C24" s="185"/>
      <c r="D24" s="185"/>
      <c r="E24" s="185"/>
      <c r="F24" s="185">
        <f t="shared" si="0"/>
        <v>0</v>
      </c>
      <c r="G24" s="186"/>
      <c r="I24" s="47">
        <v>37</v>
      </c>
      <c r="J24" s="277">
        <f>+G24*1000</f>
        <v>0</v>
      </c>
      <c r="K24" s="277">
        <f>+E24*1000</f>
        <v>0</v>
      </c>
      <c r="L24" s="270" t="s">
        <v>52</v>
      </c>
      <c r="N24" s="47">
        <v>37</v>
      </c>
      <c r="O24" s="277">
        <f>J24-'Données de base'!C39</f>
        <v>0</v>
      </c>
      <c r="P24" s="277">
        <f>K24-'Données de base'!D39</f>
        <v>0</v>
      </c>
      <c r="Q24" s="270" t="s">
        <v>52</v>
      </c>
    </row>
    <row r="25" spans="1:17" x14ac:dyDescent="0.2">
      <c r="A25" s="124" t="s">
        <v>358</v>
      </c>
      <c r="B25" s="89" t="s">
        <v>361</v>
      </c>
      <c r="C25" s="185"/>
      <c r="D25" s="185"/>
      <c r="E25" s="185"/>
      <c r="F25" s="185">
        <f t="shared" si="0"/>
        <v>0</v>
      </c>
      <c r="G25" s="186"/>
      <c r="I25" s="47">
        <v>3704</v>
      </c>
      <c r="J25" s="270" t="s">
        <v>52</v>
      </c>
      <c r="K25" s="270" t="s">
        <v>52</v>
      </c>
      <c r="L25" s="270" t="s">
        <v>52</v>
      </c>
      <c r="N25" s="47">
        <v>3704</v>
      </c>
      <c r="O25" s="270" t="s">
        <v>52</v>
      </c>
      <c r="P25" s="270" t="s">
        <v>52</v>
      </c>
      <c r="Q25" s="270" t="s">
        <v>52</v>
      </c>
    </row>
    <row r="26" spans="1:17" x14ac:dyDescent="0.2">
      <c r="A26" s="124" t="s">
        <v>359</v>
      </c>
      <c r="B26" s="89" t="s">
        <v>362</v>
      </c>
      <c r="C26" s="185"/>
      <c r="D26" s="185"/>
      <c r="E26" s="185"/>
      <c r="F26" s="185">
        <f t="shared" si="0"/>
        <v>0</v>
      </c>
      <c r="G26" s="186"/>
      <c r="I26" s="47">
        <v>3705</v>
      </c>
      <c r="J26" s="270" t="s">
        <v>52</v>
      </c>
      <c r="K26" s="270" t="s">
        <v>52</v>
      </c>
      <c r="L26" s="270" t="s">
        <v>52</v>
      </c>
      <c r="N26" s="47">
        <v>3705</v>
      </c>
      <c r="O26" s="270" t="s">
        <v>52</v>
      </c>
      <c r="P26" s="270" t="s">
        <v>52</v>
      </c>
      <c r="Q26" s="270" t="s">
        <v>52</v>
      </c>
    </row>
    <row r="27" spans="1:17" x14ac:dyDescent="0.2">
      <c r="A27" s="124" t="s">
        <v>2</v>
      </c>
      <c r="B27" s="89" t="s">
        <v>216</v>
      </c>
      <c r="C27" s="185"/>
      <c r="D27" s="185"/>
      <c r="E27" s="185"/>
      <c r="F27" s="185">
        <f t="shared" si="0"/>
        <v>0</v>
      </c>
      <c r="G27" s="186"/>
      <c r="I27" s="47">
        <v>39</v>
      </c>
      <c r="J27" s="277">
        <f>+G27*1000</f>
        <v>0</v>
      </c>
      <c r="K27" s="277">
        <f>+E27*1000</f>
        <v>0</v>
      </c>
      <c r="L27" s="270" t="s">
        <v>52</v>
      </c>
      <c r="N27" s="47">
        <v>39</v>
      </c>
      <c r="O27" s="277">
        <f>J27-'Données de base'!C49</f>
        <v>0</v>
      </c>
      <c r="P27" s="277">
        <f>K27-'Données de base'!D49</f>
        <v>0</v>
      </c>
      <c r="Q27" s="270" t="s">
        <v>52</v>
      </c>
    </row>
    <row r="28" spans="1:17" x14ac:dyDescent="0.2">
      <c r="A28" s="327"/>
      <c r="B28" s="393" t="s">
        <v>363</v>
      </c>
      <c r="C28" s="188"/>
      <c r="D28" s="188"/>
      <c r="E28" s="188"/>
      <c r="F28" s="188">
        <f t="shared" si="0"/>
        <v>0</v>
      </c>
      <c r="G28" s="189"/>
      <c r="I28" s="190"/>
      <c r="J28" s="270" t="s">
        <v>52</v>
      </c>
      <c r="K28" s="270" t="s">
        <v>52</v>
      </c>
      <c r="L28" s="270" t="s">
        <v>52</v>
      </c>
      <c r="N28" s="190"/>
      <c r="O28" s="270" t="s">
        <v>52</v>
      </c>
      <c r="P28" s="270" t="s">
        <v>52</v>
      </c>
      <c r="Q28" s="270" t="s">
        <v>52</v>
      </c>
    </row>
    <row r="29" spans="1:17" x14ac:dyDescent="0.2">
      <c r="A29" s="124" t="s">
        <v>364</v>
      </c>
      <c r="B29" s="85" t="s">
        <v>365</v>
      </c>
      <c r="C29" s="185"/>
      <c r="D29" s="185"/>
      <c r="E29" s="185"/>
      <c r="F29" s="185">
        <f t="shared" si="0"/>
        <v>0</v>
      </c>
      <c r="G29" s="186"/>
      <c r="I29" s="328" t="s">
        <v>364</v>
      </c>
      <c r="J29" s="277">
        <f>G29*1000</f>
        <v>0</v>
      </c>
      <c r="K29" s="270" t="s">
        <v>52</v>
      </c>
      <c r="L29" s="270" t="s">
        <v>52</v>
      </c>
      <c r="N29" s="328" t="s">
        <v>364</v>
      </c>
      <c r="O29" s="277">
        <f>J29-'Données de base'!C53-'Données de base'!C54</f>
        <v>0</v>
      </c>
      <c r="P29" s="270" t="s">
        <v>52</v>
      </c>
      <c r="Q29" s="270" t="s">
        <v>52</v>
      </c>
    </row>
    <row r="30" spans="1:17" x14ac:dyDescent="0.2">
      <c r="A30" s="124" t="s">
        <v>366</v>
      </c>
      <c r="B30" s="85" t="s">
        <v>367</v>
      </c>
      <c r="C30" s="185"/>
      <c r="D30" s="185"/>
      <c r="E30" s="185"/>
      <c r="F30" s="185">
        <f t="shared" si="0"/>
        <v>0</v>
      </c>
      <c r="G30" s="186"/>
      <c r="I30" s="328" t="s">
        <v>366</v>
      </c>
      <c r="J30" s="270" t="s">
        <v>52</v>
      </c>
      <c r="K30" s="270" t="s">
        <v>52</v>
      </c>
      <c r="L30" s="270" t="s">
        <v>52</v>
      </c>
      <c r="N30" s="328" t="s">
        <v>366</v>
      </c>
      <c r="O30" s="270" t="s">
        <v>52</v>
      </c>
      <c r="P30" s="270" t="s">
        <v>52</v>
      </c>
      <c r="Q30" s="270" t="s">
        <v>52</v>
      </c>
    </row>
    <row r="31" spans="1:17" x14ac:dyDescent="0.2">
      <c r="A31" s="124">
        <v>41</v>
      </c>
      <c r="B31" s="85" t="s">
        <v>224</v>
      </c>
      <c r="C31" s="185"/>
      <c r="D31" s="185"/>
      <c r="E31" s="185"/>
      <c r="F31" s="185">
        <f t="shared" si="0"/>
        <v>0</v>
      </c>
      <c r="G31" s="186"/>
      <c r="I31" s="328">
        <v>41</v>
      </c>
      <c r="J31" s="277">
        <f t="shared" ref="J31:J39" si="1">G31*1000</f>
        <v>0</v>
      </c>
      <c r="K31" s="270" t="s">
        <v>52</v>
      </c>
      <c r="L31" s="270" t="s">
        <v>52</v>
      </c>
      <c r="N31" s="328">
        <v>41</v>
      </c>
      <c r="O31" s="277">
        <f>J31-'Données de base'!C58</f>
        <v>0</v>
      </c>
      <c r="P31" s="270" t="s">
        <v>52</v>
      </c>
      <c r="Q31" s="270" t="s">
        <v>52</v>
      </c>
    </row>
    <row r="32" spans="1:17" x14ac:dyDescent="0.2">
      <c r="A32" s="124" t="s">
        <v>14</v>
      </c>
      <c r="B32" s="85" t="s">
        <v>225</v>
      </c>
      <c r="C32" s="185"/>
      <c r="D32" s="185"/>
      <c r="E32" s="185"/>
      <c r="F32" s="185">
        <f t="shared" si="0"/>
        <v>0</v>
      </c>
      <c r="G32" s="186"/>
      <c r="I32" s="328">
        <v>42</v>
      </c>
      <c r="J32" s="277">
        <f t="shared" si="1"/>
        <v>0</v>
      </c>
      <c r="K32" s="270" t="s">
        <v>52</v>
      </c>
      <c r="L32" s="270" t="s">
        <v>52</v>
      </c>
      <c r="N32" s="328">
        <v>42</v>
      </c>
      <c r="O32" s="277">
        <f>J32-'Données de base'!C59</f>
        <v>0</v>
      </c>
      <c r="P32" s="270" t="s">
        <v>52</v>
      </c>
      <c r="Q32" s="270" t="s">
        <v>52</v>
      </c>
    </row>
    <row r="33" spans="1:17" x14ac:dyDescent="0.2">
      <c r="A33" s="124">
        <v>430</v>
      </c>
      <c r="B33" s="85" t="s">
        <v>368</v>
      </c>
      <c r="C33" s="185"/>
      <c r="D33" s="185"/>
      <c r="E33" s="185"/>
      <c r="F33" s="185">
        <f t="shared" si="0"/>
        <v>0</v>
      </c>
      <c r="G33" s="186"/>
      <c r="I33" s="328">
        <v>430</v>
      </c>
      <c r="J33" s="277">
        <f t="shared" si="1"/>
        <v>0</v>
      </c>
      <c r="K33" s="270" t="s">
        <v>52</v>
      </c>
      <c r="L33" s="270" t="s">
        <v>52</v>
      </c>
      <c r="N33" s="328">
        <v>430</v>
      </c>
      <c r="O33" s="277">
        <f>J33-'Données de base'!C60</f>
        <v>0</v>
      </c>
      <c r="P33" s="270" t="s">
        <v>52</v>
      </c>
      <c r="Q33" s="270" t="s">
        <v>52</v>
      </c>
    </row>
    <row r="34" spans="1:17" x14ac:dyDescent="0.2">
      <c r="A34" s="124">
        <v>431</v>
      </c>
      <c r="B34" s="85" t="s">
        <v>369</v>
      </c>
      <c r="C34" s="185"/>
      <c r="D34" s="185"/>
      <c r="E34" s="185"/>
      <c r="F34" s="185">
        <f t="shared" si="0"/>
        <v>0</v>
      </c>
      <c r="G34" s="186"/>
      <c r="I34" s="328">
        <v>431</v>
      </c>
      <c r="J34" s="277">
        <f t="shared" si="1"/>
        <v>0</v>
      </c>
      <c r="K34" s="270" t="s">
        <v>52</v>
      </c>
      <c r="L34" s="270" t="s">
        <v>52</v>
      </c>
      <c r="N34" s="328">
        <v>431</v>
      </c>
      <c r="O34" s="277">
        <f>J34</f>
        <v>0</v>
      </c>
      <c r="P34" s="270" t="s">
        <v>52</v>
      </c>
      <c r="Q34" s="270" t="s">
        <v>52</v>
      </c>
    </row>
    <row r="35" spans="1:17" x14ac:dyDescent="0.2">
      <c r="A35" s="124">
        <v>432</v>
      </c>
      <c r="B35" s="85" t="s">
        <v>370</v>
      </c>
      <c r="C35" s="185"/>
      <c r="D35" s="185"/>
      <c r="E35" s="185"/>
      <c r="F35" s="185">
        <f t="shared" si="0"/>
        <v>0</v>
      </c>
      <c r="G35" s="186"/>
      <c r="I35" s="328">
        <v>432</v>
      </c>
      <c r="J35" s="277">
        <f t="shared" si="1"/>
        <v>0</v>
      </c>
      <c r="K35" s="270" t="s">
        <v>52</v>
      </c>
      <c r="L35" s="270" t="s">
        <v>52</v>
      </c>
      <c r="N35" s="328">
        <v>432</v>
      </c>
      <c r="O35" s="270" t="s">
        <v>52</v>
      </c>
      <c r="P35" s="270" t="s">
        <v>52</v>
      </c>
      <c r="Q35" s="270" t="s">
        <v>52</v>
      </c>
    </row>
    <row r="36" spans="1:17" x14ac:dyDescent="0.2">
      <c r="A36" s="124">
        <v>439</v>
      </c>
      <c r="B36" s="85" t="s">
        <v>371</v>
      </c>
      <c r="C36" s="185"/>
      <c r="D36" s="185"/>
      <c r="E36" s="185"/>
      <c r="F36" s="185">
        <f t="shared" si="0"/>
        <v>0</v>
      </c>
      <c r="G36" s="186"/>
      <c r="I36" s="328">
        <v>439</v>
      </c>
      <c r="J36" s="277">
        <f t="shared" si="1"/>
        <v>0</v>
      </c>
      <c r="K36" s="270" t="s">
        <v>52</v>
      </c>
      <c r="L36" s="270" t="s">
        <v>52</v>
      </c>
      <c r="N36" s="328">
        <v>439</v>
      </c>
      <c r="O36" s="270" t="s">
        <v>52</v>
      </c>
      <c r="P36" s="270" t="s">
        <v>52</v>
      </c>
      <c r="Q36" s="270" t="s">
        <v>52</v>
      </c>
    </row>
    <row r="37" spans="1:17" x14ac:dyDescent="0.2">
      <c r="A37" s="124">
        <v>450</v>
      </c>
      <c r="B37" s="85" t="s">
        <v>376</v>
      </c>
      <c r="C37" s="185"/>
      <c r="D37" s="185"/>
      <c r="E37" s="185"/>
      <c r="F37" s="185">
        <f t="shared" si="0"/>
        <v>0</v>
      </c>
      <c r="G37" s="186"/>
      <c r="I37" s="328">
        <v>450</v>
      </c>
      <c r="J37" s="277">
        <f t="shared" si="1"/>
        <v>0</v>
      </c>
      <c r="K37" s="270" t="s">
        <v>52</v>
      </c>
      <c r="L37" s="270" t="s">
        <v>52</v>
      </c>
      <c r="N37" s="328">
        <v>450</v>
      </c>
      <c r="O37" s="277">
        <f>J37</f>
        <v>0</v>
      </c>
      <c r="P37" s="270" t="s">
        <v>52</v>
      </c>
      <c r="Q37" s="270" t="s">
        <v>52</v>
      </c>
    </row>
    <row r="38" spans="1:17" x14ac:dyDescent="0.2">
      <c r="A38" s="124">
        <v>451</v>
      </c>
      <c r="B38" s="85" t="s">
        <v>377</v>
      </c>
      <c r="C38" s="185"/>
      <c r="D38" s="185"/>
      <c r="E38" s="185"/>
      <c r="F38" s="185">
        <f t="shared" si="0"/>
        <v>0</v>
      </c>
      <c r="G38" s="186"/>
      <c r="I38" s="328">
        <v>451</v>
      </c>
      <c r="J38" s="277">
        <f t="shared" si="1"/>
        <v>0</v>
      </c>
      <c r="K38" s="270" t="s">
        <v>52</v>
      </c>
      <c r="L38" s="270" t="s">
        <v>52</v>
      </c>
      <c r="N38" s="328">
        <v>451</v>
      </c>
      <c r="O38" s="277">
        <f>J38-'Données de base'!C69</f>
        <v>0</v>
      </c>
      <c r="P38" s="270" t="s">
        <v>52</v>
      </c>
      <c r="Q38" s="270" t="s">
        <v>52</v>
      </c>
    </row>
    <row r="39" spans="1:17" x14ac:dyDescent="0.2">
      <c r="A39" s="124">
        <v>46</v>
      </c>
      <c r="B39" s="85" t="s">
        <v>237</v>
      </c>
      <c r="C39" s="185"/>
      <c r="D39" s="185"/>
      <c r="E39" s="185"/>
      <c r="F39" s="185">
        <f t="shared" si="0"/>
        <v>0</v>
      </c>
      <c r="G39" s="186"/>
      <c r="I39" s="328">
        <v>46</v>
      </c>
      <c r="J39" s="277">
        <f t="shared" si="1"/>
        <v>0</v>
      </c>
      <c r="K39" s="270" t="s">
        <v>52</v>
      </c>
      <c r="L39" s="270" t="s">
        <v>52</v>
      </c>
      <c r="N39" s="328">
        <v>46</v>
      </c>
      <c r="O39" s="277">
        <f>J39-'Données de base'!C70</f>
        <v>0</v>
      </c>
      <c r="P39" s="270" t="s">
        <v>52</v>
      </c>
      <c r="Q39" s="270" t="s">
        <v>52</v>
      </c>
    </row>
    <row r="40" spans="1:17" x14ac:dyDescent="0.2">
      <c r="A40" s="322" t="s">
        <v>279</v>
      </c>
      <c r="B40" s="323" t="s">
        <v>280</v>
      </c>
      <c r="C40" s="185"/>
      <c r="D40" s="185"/>
      <c r="E40" s="185"/>
      <c r="F40" s="185">
        <f t="shared" si="0"/>
        <v>0</v>
      </c>
      <c r="G40" s="325"/>
      <c r="I40" s="328">
        <v>466</v>
      </c>
      <c r="J40" s="277">
        <f>+G40*1000</f>
        <v>0</v>
      </c>
      <c r="K40" s="270" t="s">
        <v>52</v>
      </c>
      <c r="L40" s="270" t="s">
        <v>52</v>
      </c>
      <c r="N40" s="328">
        <v>466</v>
      </c>
      <c r="O40" s="277">
        <f>J40-'Données de base'!C71</f>
        <v>0</v>
      </c>
      <c r="P40" s="270" t="s">
        <v>52</v>
      </c>
      <c r="Q40" s="270" t="s">
        <v>52</v>
      </c>
    </row>
    <row r="41" spans="1:17" x14ac:dyDescent="0.2">
      <c r="A41" s="124">
        <v>47</v>
      </c>
      <c r="B41" s="85" t="s">
        <v>212</v>
      </c>
      <c r="C41" s="185"/>
      <c r="D41" s="185"/>
      <c r="E41" s="185"/>
      <c r="F41" s="185">
        <f t="shared" si="0"/>
        <v>0</v>
      </c>
      <c r="G41" s="186"/>
      <c r="I41" s="328">
        <v>47</v>
      </c>
      <c r="J41" s="277">
        <f>+G41*1000</f>
        <v>0</v>
      </c>
      <c r="K41" s="270" t="s">
        <v>52</v>
      </c>
      <c r="L41" s="270" t="s">
        <v>52</v>
      </c>
      <c r="N41" s="328">
        <v>47</v>
      </c>
      <c r="O41" s="277">
        <f>J41-'Données de base'!C72</f>
        <v>0</v>
      </c>
      <c r="P41" s="270" t="s">
        <v>52</v>
      </c>
      <c r="Q41" s="270" t="s">
        <v>52</v>
      </c>
    </row>
    <row r="42" spans="1:17" ht="12.75" customHeight="1" x14ac:dyDescent="0.2">
      <c r="A42" s="124">
        <v>49</v>
      </c>
      <c r="B42" s="85" t="s">
        <v>216</v>
      </c>
      <c r="C42" s="185"/>
      <c r="D42" s="185"/>
      <c r="E42" s="185"/>
      <c r="F42" s="185">
        <f t="shared" si="0"/>
        <v>0</v>
      </c>
      <c r="G42" s="186"/>
      <c r="I42" s="328">
        <v>49</v>
      </c>
      <c r="J42" s="277">
        <f>+G42*1000</f>
        <v>0</v>
      </c>
      <c r="K42" s="270" t="s">
        <v>52</v>
      </c>
      <c r="L42" s="270" t="s">
        <v>52</v>
      </c>
      <c r="N42" s="328">
        <v>49</v>
      </c>
      <c r="O42" s="277">
        <f>J42-'Données de base'!C77</f>
        <v>0</v>
      </c>
      <c r="P42" s="270" t="s">
        <v>52</v>
      </c>
      <c r="Q42" s="270" t="s">
        <v>52</v>
      </c>
    </row>
    <row r="43" spans="1:17" x14ac:dyDescent="0.2">
      <c r="A43" s="327"/>
      <c r="B43" s="187" t="s">
        <v>372</v>
      </c>
      <c r="C43" s="188"/>
      <c r="D43" s="188"/>
      <c r="E43" s="188"/>
      <c r="F43" s="188">
        <f>+D43-E43</f>
        <v>0</v>
      </c>
      <c r="G43" s="189"/>
      <c r="I43" s="329"/>
      <c r="J43" s="270" t="s">
        <v>52</v>
      </c>
      <c r="K43" s="270" t="s">
        <v>52</v>
      </c>
      <c r="L43" s="270" t="s">
        <v>52</v>
      </c>
      <c r="N43" s="329"/>
      <c r="O43" s="270" t="s">
        <v>52</v>
      </c>
      <c r="P43" s="270" t="s">
        <v>52</v>
      </c>
      <c r="Q43" s="270" t="s">
        <v>52</v>
      </c>
    </row>
    <row r="44" spans="1:17" x14ac:dyDescent="0.2">
      <c r="A44" s="327"/>
      <c r="B44" s="187" t="s">
        <v>281</v>
      </c>
      <c r="C44" s="188"/>
      <c r="D44" s="188"/>
      <c r="E44" s="188"/>
      <c r="F44" s="188">
        <f>+D44-E44</f>
        <v>0</v>
      </c>
      <c r="G44" s="189"/>
      <c r="I44" s="329"/>
      <c r="J44" s="270" t="s">
        <v>52</v>
      </c>
      <c r="K44" s="270" t="s">
        <v>52</v>
      </c>
      <c r="L44" s="270" t="s">
        <v>52</v>
      </c>
      <c r="N44" s="329"/>
      <c r="O44" s="270" t="s">
        <v>52</v>
      </c>
      <c r="P44" s="270" t="s">
        <v>52</v>
      </c>
      <c r="Q44" s="270" t="s">
        <v>52</v>
      </c>
    </row>
    <row r="45" spans="1:17" x14ac:dyDescent="0.2">
      <c r="A45" s="118">
        <v>340</v>
      </c>
      <c r="B45" s="47" t="s">
        <v>378</v>
      </c>
      <c r="C45" s="185"/>
      <c r="D45" s="185"/>
      <c r="E45" s="185"/>
      <c r="F45" s="185">
        <f>+D45-E45</f>
        <v>0</v>
      </c>
      <c r="G45" s="186"/>
      <c r="I45" s="328">
        <v>340</v>
      </c>
      <c r="J45" s="277">
        <f t="shared" ref="J45:J51" si="2">G45*1000</f>
        <v>0</v>
      </c>
      <c r="K45" s="270" t="s">
        <v>52</v>
      </c>
      <c r="L45" s="270" t="s">
        <v>52</v>
      </c>
      <c r="N45" s="328">
        <v>340</v>
      </c>
      <c r="O45" s="277">
        <f>J45-'Données de base'!C28</f>
        <v>0</v>
      </c>
      <c r="P45" s="270" t="s">
        <v>52</v>
      </c>
      <c r="Q45" s="270" t="s">
        <v>52</v>
      </c>
    </row>
    <row r="46" spans="1:17" s="296" customFormat="1" x14ac:dyDescent="0.2">
      <c r="A46" s="118">
        <v>341</v>
      </c>
      <c r="B46" s="110" t="s">
        <v>379</v>
      </c>
      <c r="C46" s="185"/>
      <c r="D46" s="185"/>
      <c r="E46" s="185"/>
      <c r="F46" s="185">
        <f t="shared" ref="F46:F86" si="3">+D46-E46</f>
        <v>0</v>
      </c>
      <c r="G46" s="186"/>
      <c r="H46" s="85"/>
      <c r="I46" s="328">
        <v>341</v>
      </c>
      <c r="J46" s="277">
        <f t="shared" si="2"/>
        <v>0</v>
      </c>
      <c r="K46" s="270" t="s">
        <v>52</v>
      </c>
      <c r="L46" s="270" t="s">
        <v>52</v>
      </c>
      <c r="M46" s="85"/>
      <c r="N46" s="328">
        <v>341</v>
      </c>
      <c r="O46" s="270" t="s">
        <v>52</v>
      </c>
      <c r="P46" s="270" t="s">
        <v>52</v>
      </c>
      <c r="Q46" s="270" t="s">
        <v>52</v>
      </c>
    </row>
    <row r="47" spans="1:17" s="296" customFormat="1" x14ac:dyDescent="0.2">
      <c r="A47" s="118">
        <v>342</v>
      </c>
      <c r="B47" s="110" t="s">
        <v>383</v>
      </c>
      <c r="C47" s="185"/>
      <c r="D47" s="185"/>
      <c r="E47" s="185"/>
      <c r="F47" s="185">
        <f t="shared" si="3"/>
        <v>0</v>
      </c>
      <c r="G47" s="186"/>
      <c r="H47" s="85"/>
      <c r="I47" s="328">
        <v>342</v>
      </c>
      <c r="J47" s="277">
        <f t="shared" si="2"/>
        <v>0</v>
      </c>
      <c r="K47" s="270" t="s">
        <v>52</v>
      </c>
      <c r="L47" s="270" t="s">
        <v>52</v>
      </c>
      <c r="M47" s="85"/>
      <c r="N47" s="328">
        <v>342</v>
      </c>
      <c r="O47" s="277">
        <f>J47-'Données de base'!C31</f>
        <v>0</v>
      </c>
      <c r="P47" s="270" t="s">
        <v>52</v>
      </c>
      <c r="Q47" s="270" t="s">
        <v>52</v>
      </c>
    </row>
    <row r="48" spans="1:17" s="296" customFormat="1" x14ac:dyDescent="0.2">
      <c r="A48" s="118">
        <v>343</v>
      </c>
      <c r="B48" s="110" t="s">
        <v>380</v>
      </c>
      <c r="C48" s="185"/>
      <c r="D48" s="185"/>
      <c r="E48" s="185"/>
      <c r="F48" s="185">
        <f t="shared" si="3"/>
        <v>0</v>
      </c>
      <c r="G48" s="186"/>
      <c r="H48" s="85"/>
      <c r="I48" s="328">
        <v>343</v>
      </c>
      <c r="J48" s="277">
        <f t="shared" si="2"/>
        <v>0</v>
      </c>
      <c r="K48" s="270" t="s">
        <v>52</v>
      </c>
      <c r="L48" s="270" t="s">
        <v>52</v>
      </c>
      <c r="M48" s="85"/>
      <c r="N48" s="328">
        <v>343</v>
      </c>
      <c r="O48" s="277">
        <f>J48-'Données de base'!C32</f>
        <v>0</v>
      </c>
      <c r="P48" s="270" t="s">
        <v>52</v>
      </c>
      <c r="Q48" s="270" t="s">
        <v>52</v>
      </c>
    </row>
    <row r="49" spans="1:17" s="296" customFormat="1" x14ac:dyDescent="0.2">
      <c r="A49" s="118">
        <v>344</v>
      </c>
      <c r="B49" s="110" t="s">
        <v>381</v>
      </c>
      <c r="C49" s="185"/>
      <c r="D49" s="185"/>
      <c r="E49" s="185"/>
      <c r="F49" s="185">
        <f t="shared" si="3"/>
        <v>0</v>
      </c>
      <c r="G49" s="186"/>
      <c r="H49" s="85"/>
      <c r="I49" s="328">
        <v>344</v>
      </c>
      <c r="J49" s="277">
        <f t="shared" si="2"/>
        <v>0</v>
      </c>
      <c r="K49" s="277">
        <f>E49*1000</f>
        <v>0</v>
      </c>
      <c r="L49" s="270" t="s">
        <v>52</v>
      </c>
      <c r="M49" s="85"/>
      <c r="N49" s="328">
        <v>344</v>
      </c>
      <c r="O49" s="277">
        <f>J49-'Données de base'!C33</f>
        <v>0</v>
      </c>
      <c r="P49" s="277">
        <f>K49-'Données de base'!D33</f>
        <v>0</v>
      </c>
      <c r="Q49" s="270" t="s">
        <v>52</v>
      </c>
    </row>
    <row r="50" spans="1:17" s="296" customFormat="1" x14ac:dyDescent="0.2">
      <c r="A50" s="118">
        <v>349</v>
      </c>
      <c r="B50" s="110" t="s">
        <v>382</v>
      </c>
      <c r="C50" s="185"/>
      <c r="D50" s="185"/>
      <c r="E50" s="185"/>
      <c r="F50" s="185">
        <f t="shared" si="3"/>
        <v>0</v>
      </c>
      <c r="G50" s="186"/>
      <c r="H50" s="85"/>
      <c r="I50" s="328">
        <v>349</v>
      </c>
      <c r="J50" s="277">
        <f t="shared" si="2"/>
        <v>0</v>
      </c>
      <c r="K50" s="270" t="s">
        <v>52</v>
      </c>
      <c r="L50" s="270" t="s">
        <v>52</v>
      </c>
      <c r="M50" s="85"/>
      <c r="N50" s="328">
        <v>349</v>
      </c>
      <c r="O50" s="270" t="s">
        <v>52</v>
      </c>
      <c r="P50" s="270" t="s">
        <v>52</v>
      </c>
      <c r="Q50" s="270" t="s">
        <v>52</v>
      </c>
    </row>
    <row r="51" spans="1:17" x14ac:dyDescent="0.2">
      <c r="A51" s="118">
        <v>440</v>
      </c>
      <c r="B51" s="110" t="s">
        <v>228</v>
      </c>
      <c r="C51" s="185"/>
      <c r="D51" s="185"/>
      <c r="E51" s="185"/>
      <c r="F51" s="185">
        <f t="shared" si="3"/>
        <v>0</v>
      </c>
      <c r="G51" s="186"/>
      <c r="I51" s="328">
        <v>440</v>
      </c>
      <c r="J51" s="277">
        <f t="shared" si="2"/>
        <v>0</v>
      </c>
      <c r="K51" s="270" t="s">
        <v>52</v>
      </c>
      <c r="L51" s="270" t="s">
        <v>52</v>
      </c>
      <c r="N51" s="328">
        <v>440</v>
      </c>
      <c r="O51" s="277">
        <f>J51-'Données de base'!C62</f>
        <v>0</v>
      </c>
      <c r="P51" s="270" t="s">
        <v>52</v>
      </c>
      <c r="Q51" s="270" t="s">
        <v>52</v>
      </c>
    </row>
    <row r="52" spans="1:17" x14ac:dyDescent="0.2">
      <c r="A52" s="118">
        <v>441</v>
      </c>
      <c r="B52" s="110" t="s">
        <v>282</v>
      </c>
      <c r="C52" s="185"/>
      <c r="D52" s="185"/>
      <c r="E52" s="185"/>
      <c r="F52" s="185">
        <f t="shared" si="3"/>
        <v>0</v>
      </c>
      <c r="G52" s="186"/>
      <c r="I52" s="328">
        <v>441</v>
      </c>
      <c r="J52" s="270" t="s">
        <v>52</v>
      </c>
      <c r="K52" s="270" t="s">
        <v>52</v>
      </c>
      <c r="L52" s="270" t="s">
        <v>52</v>
      </c>
      <c r="N52" s="328">
        <v>441</v>
      </c>
      <c r="O52" s="270" t="s">
        <v>52</v>
      </c>
      <c r="P52" s="270" t="s">
        <v>52</v>
      </c>
      <c r="Q52" s="270" t="s">
        <v>52</v>
      </c>
    </row>
    <row r="53" spans="1:17" s="296" customFormat="1" x14ac:dyDescent="0.2">
      <c r="A53" s="118">
        <v>442</v>
      </c>
      <c r="B53" s="110" t="s">
        <v>283</v>
      </c>
      <c r="C53" s="185"/>
      <c r="D53" s="185"/>
      <c r="E53" s="185"/>
      <c r="F53" s="185">
        <f t="shared" si="3"/>
        <v>0</v>
      </c>
      <c r="G53" s="186"/>
      <c r="H53" s="85"/>
      <c r="I53" s="328">
        <v>442</v>
      </c>
      <c r="J53" s="270" t="s">
        <v>52</v>
      </c>
      <c r="K53" s="270" t="s">
        <v>52</v>
      </c>
      <c r="L53" s="270" t="s">
        <v>52</v>
      </c>
      <c r="M53" s="85"/>
      <c r="N53" s="328">
        <v>442</v>
      </c>
      <c r="O53" s="270" t="s">
        <v>52</v>
      </c>
      <c r="P53" s="270" t="s">
        <v>52</v>
      </c>
      <c r="Q53" s="270" t="s">
        <v>52</v>
      </c>
    </row>
    <row r="54" spans="1:17" x14ac:dyDescent="0.2">
      <c r="A54" s="118">
        <v>443</v>
      </c>
      <c r="B54" s="110" t="s">
        <v>284</v>
      </c>
      <c r="C54" s="185"/>
      <c r="D54" s="185"/>
      <c r="E54" s="185"/>
      <c r="F54" s="185">
        <f t="shared" si="3"/>
        <v>0</v>
      </c>
      <c r="G54" s="186"/>
      <c r="I54" s="328">
        <v>443</v>
      </c>
      <c r="J54" s="277">
        <f>G54*1000</f>
        <v>0</v>
      </c>
      <c r="K54" s="270" t="s">
        <v>52</v>
      </c>
      <c r="L54" s="270" t="s">
        <v>52</v>
      </c>
      <c r="N54" s="328">
        <v>443</v>
      </c>
      <c r="O54" s="277">
        <f>J54-'Données de base'!C64</f>
        <v>0</v>
      </c>
      <c r="P54" s="270" t="s">
        <v>52</v>
      </c>
      <c r="Q54" s="270" t="s">
        <v>52</v>
      </c>
    </row>
    <row r="55" spans="1:17" x14ac:dyDescent="0.2">
      <c r="A55" s="118">
        <v>444</v>
      </c>
      <c r="B55" s="110" t="s">
        <v>285</v>
      </c>
      <c r="C55" s="185"/>
      <c r="D55" s="185"/>
      <c r="E55" s="185"/>
      <c r="F55" s="185">
        <f t="shared" si="3"/>
        <v>0</v>
      </c>
      <c r="G55" s="186"/>
      <c r="I55" s="328">
        <v>444</v>
      </c>
      <c r="J55" s="270" t="s">
        <v>52</v>
      </c>
      <c r="K55" s="270" t="s">
        <v>52</v>
      </c>
      <c r="L55" s="270" t="s">
        <v>52</v>
      </c>
      <c r="N55" s="328">
        <v>444</v>
      </c>
      <c r="O55" s="270" t="s">
        <v>52</v>
      </c>
      <c r="P55" s="270" t="s">
        <v>52</v>
      </c>
      <c r="Q55" s="270" t="s">
        <v>52</v>
      </c>
    </row>
    <row r="56" spans="1:17" x14ac:dyDescent="0.2">
      <c r="A56" s="118">
        <v>445</v>
      </c>
      <c r="B56" s="110" t="s">
        <v>286</v>
      </c>
      <c r="C56" s="185"/>
      <c r="D56" s="185"/>
      <c r="E56" s="185"/>
      <c r="F56" s="185">
        <f t="shared" si="3"/>
        <v>0</v>
      </c>
      <c r="G56" s="186"/>
      <c r="I56" s="328">
        <v>445</v>
      </c>
      <c r="J56" s="277">
        <f>G56*1000</f>
        <v>0</v>
      </c>
      <c r="K56" s="270" t="s">
        <v>52</v>
      </c>
      <c r="L56" s="270" t="s">
        <v>52</v>
      </c>
      <c r="N56" s="328">
        <v>445</v>
      </c>
      <c r="O56" s="277">
        <f>J56-'Données de base'!C65</f>
        <v>0</v>
      </c>
      <c r="P56" s="270" t="s">
        <v>52</v>
      </c>
      <c r="Q56" s="270" t="s">
        <v>52</v>
      </c>
    </row>
    <row r="57" spans="1:17" x14ac:dyDescent="0.2">
      <c r="A57" s="118">
        <v>446</v>
      </c>
      <c r="B57" s="110" t="s">
        <v>287</v>
      </c>
      <c r="C57" s="185"/>
      <c r="D57" s="185"/>
      <c r="E57" s="185"/>
      <c r="F57" s="185">
        <f t="shared" si="3"/>
        <v>0</v>
      </c>
      <c r="G57" s="186"/>
      <c r="I57" s="328">
        <v>446</v>
      </c>
      <c r="J57" s="270" t="s">
        <v>52</v>
      </c>
      <c r="K57" s="270" t="s">
        <v>52</v>
      </c>
      <c r="L57" s="270" t="s">
        <v>52</v>
      </c>
      <c r="N57" s="328">
        <v>446</v>
      </c>
      <c r="O57" s="270" t="s">
        <v>52</v>
      </c>
      <c r="P57" s="270" t="s">
        <v>52</v>
      </c>
      <c r="Q57" s="270" t="s">
        <v>52</v>
      </c>
    </row>
    <row r="58" spans="1:17" x14ac:dyDescent="0.2">
      <c r="A58" s="118">
        <v>447</v>
      </c>
      <c r="B58" s="110" t="s">
        <v>232</v>
      </c>
      <c r="C58" s="185"/>
      <c r="D58" s="185"/>
      <c r="E58" s="185"/>
      <c r="F58" s="185">
        <f t="shared" si="3"/>
        <v>0</v>
      </c>
      <c r="G58" s="186"/>
      <c r="I58" s="328">
        <v>447</v>
      </c>
      <c r="J58" s="277">
        <f>G58*1000</f>
        <v>0</v>
      </c>
      <c r="K58" s="270" t="s">
        <v>52</v>
      </c>
      <c r="L58" s="270" t="s">
        <v>52</v>
      </c>
      <c r="N58" s="328">
        <v>447</v>
      </c>
      <c r="O58" s="277">
        <f>J58-'Données de base'!C66</f>
        <v>0</v>
      </c>
      <c r="P58" s="270" t="s">
        <v>52</v>
      </c>
      <c r="Q58" s="270" t="s">
        <v>52</v>
      </c>
    </row>
    <row r="59" spans="1:17" x14ac:dyDescent="0.2">
      <c r="A59" s="118">
        <v>448</v>
      </c>
      <c r="B59" s="110" t="s">
        <v>233</v>
      </c>
      <c r="C59" s="185"/>
      <c r="D59" s="185"/>
      <c r="E59" s="185"/>
      <c r="F59" s="185">
        <f t="shared" si="3"/>
        <v>0</v>
      </c>
      <c r="G59" s="186"/>
      <c r="I59" s="328">
        <v>448</v>
      </c>
      <c r="J59" s="277">
        <f>G59*1000</f>
        <v>0</v>
      </c>
      <c r="K59" s="270" t="s">
        <v>52</v>
      </c>
      <c r="L59" s="270" t="s">
        <v>52</v>
      </c>
      <c r="N59" s="328">
        <v>448</v>
      </c>
      <c r="O59" s="277">
        <f>J59-'Données de base'!C67</f>
        <v>0</v>
      </c>
      <c r="P59" s="270" t="s">
        <v>52</v>
      </c>
      <c r="Q59" s="270" t="s">
        <v>52</v>
      </c>
    </row>
    <row r="60" spans="1:17" x14ac:dyDescent="0.2">
      <c r="A60" s="118">
        <v>449</v>
      </c>
      <c r="B60" s="110" t="s">
        <v>288</v>
      </c>
      <c r="C60" s="185"/>
      <c r="D60" s="185"/>
      <c r="E60" s="185"/>
      <c r="F60" s="185">
        <f t="shared" si="3"/>
        <v>0</v>
      </c>
      <c r="G60" s="186"/>
      <c r="I60" s="328">
        <v>449</v>
      </c>
      <c r="J60" s="270" t="s">
        <v>52</v>
      </c>
      <c r="K60" s="270" t="s">
        <v>52</v>
      </c>
      <c r="L60" s="270" t="s">
        <v>52</v>
      </c>
      <c r="N60" s="328">
        <v>449</v>
      </c>
      <c r="O60" s="270" t="s">
        <v>52</v>
      </c>
      <c r="P60" s="270" t="s">
        <v>52</v>
      </c>
      <c r="Q60" s="270" t="s">
        <v>52</v>
      </c>
    </row>
    <row r="61" spans="1:17" x14ac:dyDescent="0.2">
      <c r="A61" s="330" t="s">
        <v>289</v>
      </c>
      <c r="B61" s="331" t="s">
        <v>234</v>
      </c>
      <c r="C61" s="185"/>
      <c r="D61" s="185"/>
      <c r="E61" s="185"/>
      <c r="F61" s="324">
        <f t="shared" si="3"/>
        <v>0</v>
      </c>
      <c r="G61" s="325"/>
      <c r="I61" s="328">
        <v>4490</v>
      </c>
      <c r="J61" s="277">
        <f>+G61*1000</f>
        <v>0</v>
      </c>
      <c r="K61" s="270" t="s">
        <v>52</v>
      </c>
      <c r="L61" s="270" t="s">
        <v>52</v>
      </c>
      <c r="N61" s="328">
        <v>4490</v>
      </c>
      <c r="O61" s="277">
        <f>J61-'Données de base'!C68</f>
        <v>0</v>
      </c>
      <c r="P61" s="270" t="s">
        <v>52</v>
      </c>
      <c r="Q61" s="270" t="s">
        <v>52</v>
      </c>
    </row>
    <row r="62" spans="1:17" x14ac:dyDescent="0.2">
      <c r="A62" s="327"/>
      <c r="B62" s="187" t="s">
        <v>290</v>
      </c>
      <c r="C62" s="188"/>
      <c r="D62" s="188"/>
      <c r="E62" s="188"/>
      <c r="F62" s="188">
        <f t="shared" si="3"/>
        <v>0</v>
      </c>
      <c r="G62" s="189"/>
      <c r="I62" s="329"/>
      <c r="J62" s="270" t="s">
        <v>52</v>
      </c>
      <c r="K62" s="270" t="s">
        <v>52</v>
      </c>
      <c r="L62" s="270" t="s">
        <v>52</v>
      </c>
      <c r="N62" s="329"/>
      <c r="O62" s="270" t="s">
        <v>52</v>
      </c>
      <c r="P62" s="270" t="s">
        <v>52</v>
      </c>
      <c r="Q62" s="270" t="s">
        <v>52</v>
      </c>
    </row>
    <row r="63" spans="1:17" x14ac:dyDescent="0.2">
      <c r="A63" s="327"/>
      <c r="B63" s="187" t="s">
        <v>291</v>
      </c>
      <c r="C63" s="188"/>
      <c r="D63" s="188"/>
      <c r="E63" s="188"/>
      <c r="F63" s="188">
        <f t="shared" si="3"/>
        <v>0</v>
      </c>
      <c r="G63" s="189"/>
      <c r="I63" s="329"/>
      <c r="J63" s="270" t="s">
        <v>52</v>
      </c>
      <c r="K63" s="270" t="s">
        <v>52</v>
      </c>
      <c r="L63" s="270" t="s">
        <v>52</v>
      </c>
      <c r="N63" s="329"/>
      <c r="O63" s="270" t="s">
        <v>52</v>
      </c>
      <c r="P63" s="270" t="s">
        <v>52</v>
      </c>
      <c r="Q63" s="270" t="s">
        <v>52</v>
      </c>
    </row>
    <row r="64" spans="1:17" x14ac:dyDescent="0.2">
      <c r="A64" s="118">
        <v>380</v>
      </c>
      <c r="B64" s="110" t="s">
        <v>384</v>
      </c>
      <c r="C64" s="185"/>
      <c r="D64" s="185"/>
      <c r="E64" s="185"/>
      <c r="F64" s="185">
        <f t="shared" si="3"/>
        <v>0</v>
      </c>
      <c r="G64" s="186"/>
      <c r="I64" s="328">
        <v>380</v>
      </c>
      <c r="J64" s="277">
        <f>+G64*1000</f>
        <v>0</v>
      </c>
      <c r="K64" s="277">
        <f>+E64*1000</f>
        <v>0</v>
      </c>
      <c r="L64" s="270" t="s">
        <v>52</v>
      </c>
      <c r="N64" s="328">
        <v>380</v>
      </c>
      <c r="O64" s="277">
        <f>J64-'Données de base'!C40</f>
        <v>0</v>
      </c>
      <c r="P64" s="277">
        <f>K64-'Données de base'!D41</f>
        <v>0</v>
      </c>
      <c r="Q64" s="270" t="s">
        <v>52</v>
      </c>
    </row>
    <row r="65" spans="1:17" ht="25.5" x14ac:dyDescent="0.2">
      <c r="A65" s="118">
        <v>381</v>
      </c>
      <c r="B65" s="391" t="s">
        <v>385</v>
      </c>
      <c r="C65" s="185"/>
      <c r="D65" s="185"/>
      <c r="E65" s="185"/>
      <c r="F65" s="185">
        <f t="shared" si="3"/>
        <v>0</v>
      </c>
      <c r="G65" s="186"/>
      <c r="I65" s="328">
        <v>381</v>
      </c>
      <c r="J65" s="277"/>
      <c r="K65" s="277"/>
      <c r="L65" s="270" t="s">
        <v>52</v>
      </c>
      <c r="N65" s="328">
        <v>381</v>
      </c>
      <c r="O65" s="277">
        <f>J65-'Données de base'!C41</f>
        <v>0</v>
      </c>
      <c r="P65" s="277">
        <f>K65-'Données de base'!D42</f>
        <v>0</v>
      </c>
      <c r="Q65" s="270" t="s">
        <v>52</v>
      </c>
    </row>
    <row r="66" spans="1:17" ht="25.5" x14ac:dyDescent="0.2">
      <c r="A66" s="118">
        <v>383</v>
      </c>
      <c r="B66" s="394" t="s">
        <v>386</v>
      </c>
      <c r="C66" s="185"/>
      <c r="D66" s="185"/>
      <c r="E66" s="185"/>
      <c r="F66" s="185">
        <f t="shared" si="3"/>
        <v>0</v>
      </c>
      <c r="G66" s="325"/>
      <c r="I66" s="328">
        <v>383</v>
      </c>
      <c r="J66" s="277">
        <f>+G66*1000</f>
        <v>0</v>
      </c>
      <c r="K66" s="270" t="s">
        <v>52</v>
      </c>
      <c r="L66" s="270" t="s">
        <v>52</v>
      </c>
      <c r="N66" s="328">
        <v>383</v>
      </c>
      <c r="O66" s="277">
        <f>J66-'Données de base'!C43</f>
        <v>0</v>
      </c>
      <c r="P66" s="270" t="s">
        <v>52</v>
      </c>
      <c r="Q66" s="270" t="s">
        <v>52</v>
      </c>
    </row>
    <row r="67" spans="1:17" x14ac:dyDescent="0.2">
      <c r="A67" s="118">
        <v>3840</v>
      </c>
      <c r="B67" s="394" t="s">
        <v>387</v>
      </c>
      <c r="C67" s="185"/>
      <c r="D67" s="185"/>
      <c r="E67" s="185"/>
      <c r="F67" s="185">
        <f t="shared" si="3"/>
        <v>0</v>
      </c>
      <c r="G67" s="325"/>
      <c r="I67" s="328">
        <v>3840</v>
      </c>
      <c r="J67" s="277">
        <f t="shared" ref="J67:K69" si="4">+G67*1000</f>
        <v>0</v>
      </c>
      <c r="K67" s="270" t="s">
        <v>52</v>
      </c>
      <c r="L67" s="270" t="s">
        <v>52</v>
      </c>
      <c r="N67" s="328">
        <v>3840</v>
      </c>
      <c r="O67" s="270" t="s">
        <v>52</v>
      </c>
      <c r="P67" s="270" t="s">
        <v>52</v>
      </c>
      <c r="Q67" s="270" t="s">
        <v>52</v>
      </c>
    </row>
    <row r="68" spans="1:17" ht="25.5" x14ac:dyDescent="0.2">
      <c r="A68" s="118">
        <v>3841</v>
      </c>
      <c r="B68" s="394" t="s">
        <v>388</v>
      </c>
      <c r="C68" s="185"/>
      <c r="D68" s="185"/>
      <c r="E68" s="185"/>
      <c r="F68" s="185">
        <f t="shared" si="3"/>
        <v>0</v>
      </c>
      <c r="G68" s="325"/>
      <c r="I68" s="328">
        <v>3841</v>
      </c>
      <c r="J68" s="277">
        <f t="shared" si="4"/>
        <v>0</v>
      </c>
      <c r="K68" s="270" t="s">
        <v>52</v>
      </c>
      <c r="L68" s="270" t="s">
        <v>52</v>
      </c>
      <c r="N68" s="328">
        <v>3841</v>
      </c>
      <c r="O68" s="270" t="s">
        <v>52</v>
      </c>
      <c r="P68" s="270" t="s">
        <v>52</v>
      </c>
      <c r="Q68" s="270" t="s">
        <v>52</v>
      </c>
    </row>
    <row r="69" spans="1:17" x14ac:dyDescent="0.2">
      <c r="A69" s="118">
        <v>386</v>
      </c>
      <c r="B69" s="191" t="s">
        <v>389</v>
      </c>
      <c r="C69" s="185"/>
      <c r="D69" s="185"/>
      <c r="E69" s="185"/>
      <c r="F69" s="185">
        <f t="shared" si="3"/>
        <v>0</v>
      </c>
      <c r="G69" s="325"/>
      <c r="I69" s="328">
        <v>386</v>
      </c>
      <c r="J69" s="277">
        <f t="shared" si="4"/>
        <v>0</v>
      </c>
      <c r="K69" s="277">
        <f t="shared" si="4"/>
        <v>0</v>
      </c>
      <c r="L69" s="270" t="s">
        <v>52</v>
      </c>
      <c r="N69" s="328">
        <v>386</v>
      </c>
      <c r="O69" s="277">
        <f>J69-'Données de base'!C46</f>
        <v>0</v>
      </c>
      <c r="P69" s="277">
        <f>K69-'Données de base'!D46</f>
        <v>0</v>
      </c>
      <c r="Q69" s="270" t="s">
        <v>52</v>
      </c>
    </row>
    <row r="70" spans="1:17" ht="38.25" x14ac:dyDescent="0.2">
      <c r="A70" s="118">
        <v>387</v>
      </c>
      <c r="B70" s="394" t="s">
        <v>390</v>
      </c>
      <c r="C70" s="185"/>
      <c r="D70" s="185"/>
      <c r="E70" s="185"/>
      <c r="F70" s="185">
        <f t="shared" si="3"/>
        <v>0</v>
      </c>
      <c r="G70" s="325"/>
      <c r="I70" s="328">
        <v>387</v>
      </c>
      <c r="J70" s="277">
        <f>+G70*1000</f>
        <v>0</v>
      </c>
      <c r="K70" s="270" t="s">
        <v>52</v>
      </c>
      <c r="L70" s="270" t="s">
        <v>52</v>
      </c>
      <c r="N70" s="328">
        <v>387</v>
      </c>
      <c r="O70" s="277">
        <f>J70-'Données de base'!C47</f>
        <v>0</v>
      </c>
      <c r="P70" s="270" t="s">
        <v>52</v>
      </c>
      <c r="Q70" s="270" t="s">
        <v>52</v>
      </c>
    </row>
    <row r="71" spans="1:17" x14ac:dyDescent="0.2">
      <c r="A71" s="118">
        <v>389</v>
      </c>
      <c r="B71" s="191" t="s">
        <v>215</v>
      </c>
      <c r="C71" s="185"/>
      <c r="D71" s="185"/>
      <c r="E71" s="185"/>
      <c r="F71" s="185">
        <f t="shared" si="3"/>
        <v>0</v>
      </c>
      <c r="G71" s="325"/>
      <c r="I71" s="328">
        <v>389</v>
      </c>
      <c r="J71" s="277">
        <f>+G71*1000</f>
        <v>0</v>
      </c>
      <c r="K71" s="270" t="s">
        <v>52</v>
      </c>
      <c r="L71" s="270" t="s">
        <v>52</v>
      </c>
      <c r="N71" s="328">
        <v>389</v>
      </c>
      <c r="O71" s="277">
        <f>J71-'Données de base'!C48</f>
        <v>0</v>
      </c>
      <c r="P71" s="270" t="s">
        <v>52</v>
      </c>
      <c r="Q71" s="270" t="s">
        <v>52</v>
      </c>
    </row>
    <row r="72" spans="1:17" x14ac:dyDescent="0.2">
      <c r="A72" s="118" t="s">
        <v>391</v>
      </c>
      <c r="B72" s="191" t="s">
        <v>395</v>
      </c>
      <c r="C72" s="185"/>
      <c r="D72" s="185"/>
      <c r="E72" s="185"/>
      <c r="F72" s="185">
        <f t="shared" si="3"/>
        <v>0</v>
      </c>
      <c r="G72" s="186"/>
      <c r="I72" s="328" t="s">
        <v>391</v>
      </c>
      <c r="J72" s="277">
        <f>+G72*1000</f>
        <v>0</v>
      </c>
      <c r="K72" s="270" t="s">
        <v>52</v>
      </c>
      <c r="L72" s="270" t="s">
        <v>52</v>
      </c>
      <c r="N72" s="328" t="s">
        <v>391</v>
      </c>
      <c r="O72" s="270" t="s">
        <v>52</v>
      </c>
      <c r="P72" s="270" t="s">
        <v>52</v>
      </c>
      <c r="Q72" s="270" t="s">
        <v>52</v>
      </c>
    </row>
    <row r="73" spans="1:17" x14ac:dyDescent="0.2">
      <c r="A73" s="118" t="s">
        <v>392</v>
      </c>
      <c r="B73" s="191" t="s">
        <v>396</v>
      </c>
      <c r="C73" s="185"/>
      <c r="D73" s="185"/>
      <c r="E73" s="185"/>
      <c r="F73" s="185">
        <f t="shared" si="3"/>
        <v>0</v>
      </c>
      <c r="G73" s="186"/>
      <c r="I73" s="328" t="s">
        <v>392</v>
      </c>
      <c r="J73" s="277"/>
      <c r="K73" s="270" t="s">
        <v>52</v>
      </c>
      <c r="L73" s="270" t="s">
        <v>52</v>
      </c>
      <c r="N73" s="328" t="s">
        <v>392</v>
      </c>
      <c r="O73" s="270" t="s">
        <v>52</v>
      </c>
      <c r="P73" s="270" t="s">
        <v>52</v>
      </c>
      <c r="Q73" s="270" t="s">
        <v>52</v>
      </c>
    </row>
    <row r="74" spans="1:17" x14ac:dyDescent="0.2">
      <c r="A74" s="118">
        <v>481</v>
      </c>
      <c r="B74" s="191" t="s">
        <v>397</v>
      </c>
      <c r="C74" s="185"/>
      <c r="D74" s="185"/>
      <c r="E74" s="185"/>
      <c r="F74" s="185">
        <f t="shared" si="3"/>
        <v>0</v>
      </c>
      <c r="G74" s="186"/>
      <c r="I74" s="328">
        <v>481</v>
      </c>
      <c r="J74" s="277"/>
      <c r="K74" s="270" t="s">
        <v>52</v>
      </c>
      <c r="L74" s="270" t="s">
        <v>52</v>
      </c>
      <c r="N74" s="328">
        <v>481</v>
      </c>
      <c r="O74" s="270" t="s">
        <v>52</v>
      </c>
      <c r="P74" s="270" t="s">
        <v>52</v>
      </c>
      <c r="Q74" s="270" t="s">
        <v>52</v>
      </c>
    </row>
    <row r="75" spans="1:17" x14ac:dyDescent="0.2">
      <c r="A75" s="118">
        <v>482</v>
      </c>
      <c r="B75" s="191" t="s">
        <v>398</v>
      </c>
      <c r="C75" s="185"/>
      <c r="D75" s="185"/>
      <c r="E75" s="185"/>
      <c r="F75" s="185">
        <f t="shared" si="3"/>
        <v>0</v>
      </c>
      <c r="G75" s="186"/>
      <c r="I75" s="328">
        <v>482</v>
      </c>
      <c r="J75" s="277"/>
      <c r="K75" s="270" t="s">
        <v>52</v>
      </c>
      <c r="L75" s="270" t="s">
        <v>52</v>
      </c>
      <c r="N75" s="328">
        <v>482</v>
      </c>
      <c r="O75" s="270" t="s">
        <v>52</v>
      </c>
      <c r="P75" s="270" t="s">
        <v>52</v>
      </c>
      <c r="Q75" s="270" t="s">
        <v>52</v>
      </c>
    </row>
    <row r="76" spans="1:17" x14ac:dyDescent="0.2">
      <c r="A76" s="118">
        <v>483</v>
      </c>
      <c r="B76" s="191" t="s">
        <v>399</v>
      </c>
      <c r="C76" s="185"/>
      <c r="D76" s="185"/>
      <c r="E76" s="185"/>
      <c r="F76" s="185">
        <f t="shared" si="3"/>
        <v>0</v>
      </c>
      <c r="G76" s="186"/>
      <c r="I76" s="328">
        <v>483</v>
      </c>
      <c r="J76" s="277"/>
      <c r="K76" s="270" t="s">
        <v>52</v>
      </c>
      <c r="L76" s="270" t="s">
        <v>52</v>
      </c>
      <c r="N76" s="328">
        <v>483</v>
      </c>
      <c r="O76" s="270" t="s">
        <v>52</v>
      </c>
      <c r="P76" s="270" t="s">
        <v>52</v>
      </c>
      <c r="Q76" s="270" t="s">
        <v>52</v>
      </c>
    </row>
    <row r="77" spans="1:17" x14ac:dyDescent="0.2">
      <c r="A77" s="118">
        <v>484</v>
      </c>
      <c r="B77" s="191" t="s">
        <v>400</v>
      </c>
      <c r="C77" s="185"/>
      <c r="D77" s="185"/>
      <c r="E77" s="185"/>
      <c r="F77" s="185">
        <f t="shared" si="3"/>
        <v>0</v>
      </c>
      <c r="G77" s="186"/>
      <c r="I77" s="328">
        <v>484</v>
      </c>
      <c r="J77" s="277"/>
      <c r="K77" s="270" t="s">
        <v>52</v>
      </c>
      <c r="L77" s="270" t="s">
        <v>52</v>
      </c>
      <c r="N77" s="328">
        <v>484</v>
      </c>
      <c r="O77" s="270" t="s">
        <v>52</v>
      </c>
      <c r="P77" s="270" t="s">
        <v>52</v>
      </c>
      <c r="Q77" s="270" t="s">
        <v>52</v>
      </c>
    </row>
    <row r="78" spans="1:17" x14ac:dyDescent="0.2">
      <c r="A78" s="118">
        <v>485</v>
      </c>
      <c r="B78" s="191" t="s">
        <v>401</v>
      </c>
      <c r="C78" s="185"/>
      <c r="D78" s="185"/>
      <c r="E78" s="185"/>
      <c r="F78" s="185">
        <f t="shared" si="3"/>
        <v>0</v>
      </c>
      <c r="G78" s="186"/>
      <c r="I78" s="328">
        <v>485</v>
      </c>
      <c r="J78" s="277"/>
      <c r="K78" s="270" t="s">
        <v>52</v>
      </c>
      <c r="L78" s="270" t="s">
        <v>52</v>
      </c>
      <c r="N78" s="328">
        <v>485</v>
      </c>
      <c r="O78" s="270" t="s">
        <v>52</v>
      </c>
      <c r="P78" s="270" t="s">
        <v>52</v>
      </c>
      <c r="Q78" s="270" t="s">
        <v>52</v>
      </c>
    </row>
    <row r="79" spans="1:17" x14ac:dyDescent="0.2">
      <c r="A79" s="118">
        <v>486</v>
      </c>
      <c r="B79" s="191" t="s">
        <v>402</v>
      </c>
      <c r="C79" s="185"/>
      <c r="D79" s="185"/>
      <c r="E79" s="185"/>
      <c r="F79" s="185">
        <f t="shared" si="3"/>
        <v>0</v>
      </c>
      <c r="G79" s="186"/>
      <c r="I79" s="328">
        <v>486</v>
      </c>
      <c r="J79" s="277"/>
      <c r="K79" s="270" t="s">
        <v>52</v>
      </c>
      <c r="L79" s="270" t="s">
        <v>52</v>
      </c>
      <c r="N79" s="328">
        <v>486</v>
      </c>
      <c r="O79" s="270" t="s">
        <v>52</v>
      </c>
      <c r="P79" s="270" t="s">
        <v>52</v>
      </c>
      <c r="Q79" s="270" t="s">
        <v>52</v>
      </c>
    </row>
    <row r="80" spans="1:17" ht="25.5" x14ac:dyDescent="0.2">
      <c r="A80" s="118">
        <v>487</v>
      </c>
      <c r="B80" s="397" t="s">
        <v>393</v>
      </c>
      <c r="C80" s="185"/>
      <c r="D80" s="324"/>
      <c r="E80" s="185"/>
      <c r="F80" s="185">
        <f t="shared" si="3"/>
        <v>0</v>
      </c>
      <c r="G80" s="325"/>
      <c r="I80" s="328">
        <v>487</v>
      </c>
      <c r="J80" s="277">
        <f>G80*1000</f>
        <v>0</v>
      </c>
      <c r="K80" s="270" t="s">
        <v>52</v>
      </c>
      <c r="L80" s="270" t="s">
        <v>52</v>
      </c>
      <c r="N80" s="328">
        <v>487</v>
      </c>
      <c r="O80" s="277">
        <f>J80-'Données de base'!C74</f>
        <v>0</v>
      </c>
      <c r="P80" s="270" t="s">
        <v>52</v>
      </c>
      <c r="Q80" s="270" t="s">
        <v>52</v>
      </c>
    </row>
    <row r="81" spans="1:17" x14ac:dyDescent="0.2">
      <c r="A81" s="118">
        <v>489</v>
      </c>
      <c r="B81" s="52" t="s">
        <v>241</v>
      </c>
      <c r="C81" s="185"/>
      <c r="D81" s="324"/>
      <c r="E81" s="185"/>
      <c r="F81" s="185">
        <f t="shared" si="3"/>
        <v>0</v>
      </c>
      <c r="G81" s="325"/>
      <c r="I81" s="328">
        <v>489</v>
      </c>
      <c r="J81" s="277"/>
      <c r="K81" s="270" t="s">
        <v>52</v>
      </c>
      <c r="L81" s="270" t="s">
        <v>52</v>
      </c>
      <c r="N81" s="328">
        <v>489</v>
      </c>
      <c r="O81" s="277">
        <f>J81-'Données de base'!C75</f>
        <v>0</v>
      </c>
      <c r="P81" s="270" t="s">
        <v>52</v>
      </c>
      <c r="Q81" s="270" t="s">
        <v>52</v>
      </c>
    </row>
    <row r="82" spans="1:17" x14ac:dyDescent="0.2">
      <c r="A82" s="118">
        <v>4895</v>
      </c>
      <c r="B82" s="110" t="s">
        <v>394</v>
      </c>
      <c r="C82" s="185"/>
      <c r="D82" s="324"/>
      <c r="E82" s="185"/>
      <c r="F82" s="185">
        <f t="shared" si="3"/>
        <v>0</v>
      </c>
      <c r="G82" s="325"/>
      <c r="I82" s="328">
        <v>4895</v>
      </c>
      <c r="J82" s="277">
        <f>+G82*1000</f>
        <v>0</v>
      </c>
      <c r="K82" s="270" t="s">
        <v>52</v>
      </c>
      <c r="L82" s="270" t="s">
        <v>52</v>
      </c>
      <c r="N82" s="328">
        <v>4895</v>
      </c>
      <c r="O82" s="277">
        <f>J82-'Données de base'!C76</f>
        <v>0</v>
      </c>
      <c r="P82" s="270" t="s">
        <v>52</v>
      </c>
      <c r="Q82" s="270" t="s">
        <v>52</v>
      </c>
    </row>
    <row r="83" spans="1:17" x14ac:dyDescent="0.2">
      <c r="A83" s="327"/>
      <c r="B83" s="187" t="s">
        <v>292</v>
      </c>
      <c r="C83" s="188"/>
      <c r="D83" s="188"/>
      <c r="E83" s="188"/>
      <c r="F83" s="188">
        <f t="shared" si="3"/>
        <v>0</v>
      </c>
      <c r="G83" s="189"/>
      <c r="I83" s="329"/>
      <c r="J83" s="270" t="s">
        <v>52</v>
      </c>
      <c r="K83" s="270" t="s">
        <v>52</v>
      </c>
      <c r="L83" s="270" t="s">
        <v>52</v>
      </c>
      <c r="N83" s="329"/>
      <c r="O83" s="270" t="s">
        <v>52</v>
      </c>
      <c r="P83" s="270" t="s">
        <v>52</v>
      </c>
      <c r="Q83" s="270" t="s">
        <v>52</v>
      </c>
    </row>
    <row r="84" spans="1:17" x14ac:dyDescent="0.2">
      <c r="A84" s="327"/>
      <c r="B84" s="187" t="s">
        <v>293</v>
      </c>
      <c r="C84" s="188"/>
      <c r="D84" s="188"/>
      <c r="E84" s="188"/>
      <c r="F84" s="188">
        <f t="shared" si="3"/>
        <v>0</v>
      </c>
      <c r="G84" s="189"/>
      <c r="I84" s="332"/>
      <c r="J84" s="333" t="s">
        <v>52</v>
      </c>
      <c r="K84" s="270" t="s">
        <v>52</v>
      </c>
      <c r="L84" s="270" t="s">
        <v>52</v>
      </c>
      <c r="N84" s="332"/>
      <c r="O84" s="333" t="s">
        <v>52</v>
      </c>
      <c r="P84" s="270" t="s">
        <v>52</v>
      </c>
      <c r="Q84" s="270" t="s">
        <v>52</v>
      </c>
    </row>
    <row r="85" spans="1:17" x14ac:dyDescent="0.2">
      <c r="A85" s="334">
        <v>3</v>
      </c>
      <c r="B85" s="335" t="s">
        <v>199</v>
      </c>
      <c r="C85" s="185"/>
      <c r="D85" s="185"/>
      <c r="E85" s="185"/>
      <c r="F85" s="185">
        <f t="shared" si="3"/>
        <v>0</v>
      </c>
      <c r="G85" s="186"/>
      <c r="H85" s="336"/>
      <c r="I85" s="329">
        <v>3</v>
      </c>
      <c r="J85" s="277">
        <f>G85*1000</f>
        <v>0</v>
      </c>
      <c r="K85" s="277">
        <f>+E85*1000</f>
        <v>0</v>
      </c>
      <c r="L85" s="270" t="s">
        <v>52</v>
      </c>
      <c r="M85" s="336"/>
      <c r="N85" s="329">
        <v>3</v>
      </c>
      <c r="O85" s="277">
        <f>J85-'Données de base'!C22</f>
        <v>0</v>
      </c>
      <c r="P85" s="277">
        <f>K85-'Données de base'!D22</f>
        <v>0</v>
      </c>
      <c r="Q85" s="270" t="s">
        <v>52</v>
      </c>
    </row>
    <row r="86" spans="1:17" x14ac:dyDescent="0.2">
      <c r="A86" s="337">
        <v>4</v>
      </c>
      <c r="B86" s="338" t="s">
        <v>217</v>
      </c>
      <c r="C86" s="371"/>
      <c r="D86" s="371"/>
      <c r="E86" s="371"/>
      <c r="F86" s="371">
        <f t="shared" si="3"/>
        <v>0</v>
      </c>
      <c r="G86" s="372"/>
      <c r="H86" s="336"/>
      <c r="I86" s="332">
        <v>4</v>
      </c>
      <c r="J86" s="339">
        <f>+G86*1000</f>
        <v>0</v>
      </c>
      <c r="K86" s="333" t="s">
        <v>52</v>
      </c>
      <c r="L86" s="333" t="s">
        <v>52</v>
      </c>
      <c r="M86" s="336"/>
      <c r="N86" s="332">
        <v>4</v>
      </c>
      <c r="O86" s="339">
        <f>J86-'Données de base'!C51</f>
        <v>0</v>
      </c>
      <c r="P86" s="333" t="s">
        <v>52</v>
      </c>
      <c r="Q86" s="270" t="s">
        <v>52</v>
      </c>
    </row>
    <row r="87" spans="1:17" x14ac:dyDescent="0.2">
      <c r="A87" s="334"/>
      <c r="B87" s="191"/>
      <c r="C87" s="340"/>
      <c r="D87" s="340"/>
      <c r="E87" s="340"/>
      <c r="F87" s="340"/>
      <c r="G87" s="340"/>
      <c r="H87" s="89"/>
      <c r="I87" s="329"/>
      <c r="J87" s="341"/>
      <c r="K87" s="341"/>
      <c r="L87" s="341"/>
      <c r="M87" s="89"/>
      <c r="N87" s="329"/>
      <c r="O87" s="342"/>
      <c r="P87" s="341"/>
      <c r="Q87" s="341"/>
    </row>
    <row r="88" spans="1:17" x14ac:dyDescent="0.2">
      <c r="A88" s="343" t="s">
        <v>294</v>
      </c>
      <c r="B88" s="344"/>
      <c r="C88" s="345"/>
      <c r="D88" s="345"/>
      <c r="E88" s="345"/>
      <c r="F88" s="345"/>
      <c r="G88" s="345"/>
      <c r="H88" s="110"/>
      <c r="I88" s="346"/>
      <c r="J88" s="347"/>
      <c r="K88" s="347"/>
      <c r="L88" s="347"/>
      <c r="M88" s="191"/>
      <c r="N88" s="346"/>
      <c r="O88" s="348"/>
      <c r="P88" s="348"/>
      <c r="Q88" s="348"/>
    </row>
    <row r="89" spans="1:17" x14ac:dyDescent="0.2">
      <c r="A89" s="124">
        <v>50</v>
      </c>
      <c r="B89" s="89" t="s">
        <v>242</v>
      </c>
      <c r="C89" s="185"/>
      <c r="D89" s="185"/>
      <c r="E89" s="185"/>
      <c r="F89" s="185">
        <f>+D89-E89</f>
        <v>0</v>
      </c>
      <c r="G89" s="349"/>
      <c r="I89" s="328">
        <v>50</v>
      </c>
      <c r="J89" s="277">
        <f>G89*1000</f>
        <v>0</v>
      </c>
      <c r="K89" s="277">
        <f>+E89*1000</f>
        <v>0</v>
      </c>
      <c r="L89" s="277">
        <f>+C89*1000</f>
        <v>0</v>
      </c>
      <c r="N89" s="328">
        <v>50</v>
      </c>
      <c r="O89" s="277">
        <f>J89-'Données de base'!C80</f>
        <v>0</v>
      </c>
      <c r="P89" s="277">
        <f>K89-'Données de base'!D80</f>
        <v>0</v>
      </c>
      <c r="Q89" s="277">
        <f>L89-'Données de base'!E80</f>
        <v>0</v>
      </c>
    </row>
    <row r="90" spans="1:17" x14ac:dyDescent="0.2">
      <c r="A90" s="124">
        <v>51</v>
      </c>
      <c r="B90" s="89" t="s">
        <v>243</v>
      </c>
      <c r="C90" s="185"/>
      <c r="D90" s="185"/>
      <c r="E90" s="185"/>
      <c r="F90" s="185">
        <f t="shared" ref="F90:F101" si="5">+D90-E90</f>
        <v>0</v>
      </c>
      <c r="G90" s="349"/>
      <c r="I90" s="328">
        <v>51</v>
      </c>
      <c r="J90" s="277">
        <f t="shared" ref="J90:J96" si="6">G90*1000</f>
        <v>0</v>
      </c>
      <c r="K90" s="277">
        <f t="shared" ref="K90:K96" si="7">+E90*1000</f>
        <v>0</v>
      </c>
      <c r="L90" s="277"/>
      <c r="N90" s="328">
        <v>51</v>
      </c>
      <c r="O90" s="277">
        <f>J90-'Données de base'!C81</f>
        <v>0</v>
      </c>
      <c r="P90" s="277">
        <f>K90-'Données de base'!D81</f>
        <v>0</v>
      </c>
      <c r="Q90" s="277">
        <f>L90-'Données de base'!E81</f>
        <v>0</v>
      </c>
    </row>
    <row r="91" spans="1:17" x14ac:dyDescent="0.2">
      <c r="A91" s="124">
        <v>52</v>
      </c>
      <c r="B91" s="89" t="s">
        <v>244</v>
      </c>
      <c r="C91" s="185"/>
      <c r="D91" s="185"/>
      <c r="E91" s="185"/>
      <c r="F91" s="185">
        <f t="shared" si="5"/>
        <v>0</v>
      </c>
      <c r="G91" s="349"/>
      <c r="I91" s="328">
        <v>52</v>
      </c>
      <c r="J91" s="277">
        <f t="shared" si="6"/>
        <v>0</v>
      </c>
      <c r="K91" s="277">
        <f t="shared" si="7"/>
        <v>0</v>
      </c>
      <c r="L91" s="277"/>
      <c r="N91" s="328">
        <v>52</v>
      </c>
      <c r="O91" s="277">
        <f>J91-'Données de base'!C82</f>
        <v>0</v>
      </c>
      <c r="P91" s="277">
        <f>K91-'Données de base'!D82</f>
        <v>0</v>
      </c>
      <c r="Q91" s="277">
        <f>L91-'Données de base'!E82</f>
        <v>0</v>
      </c>
    </row>
    <row r="92" spans="1:17" x14ac:dyDescent="0.2">
      <c r="A92" s="124">
        <v>54</v>
      </c>
      <c r="B92" s="89" t="s">
        <v>245</v>
      </c>
      <c r="C92" s="185"/>
      <c r="D92" s="185"/>
      <c r="E92" s="185"/>
      <c r="F92" s="185">
        <f t="shared" si="5"/>
        <v>0</v>
      </c>
      <c r="G92" s="349"/>
      <c r="I92" s="328">
        <v>54</v>
      </c>
      <c r="J92" s="277">
        <f t="shared" si="6"/>
        <v>0</v>
      </c>
      <c r="K92" s="277">
        <f t="shared" si="7"/>
        <v>0</v>
      </c>
      <c r="L92" s="277"/>
      <c r="N92" s="328">
        <v>54</v>
      </c>
      <c r="O92" s="277">
        <f>J92-'Données de base'!C83</f>
        <v>0</v>
      </c>
      <c r="P92" s="277">
        <f>K92-'Données de base'!D83</f>
        <v>0</v>
      </c>
      <c r="Q92" s="277">
        <f>L92-'Données de base'!E83</f>
        <v>0</v>
      </c>
    </row>
    <row r="93" spans="1:17" x14ac:dyDescent="0.2">
      <c r="A93" s="124">
        <v>55</v>
      </c>
      <c r="B93" s="89" t="s">
        <v>246</v>
      </c>
      <c r="C93" s="185"/>
      <c r="D93" s="185"/>
      <c r="E93" s="185"/>
      <c r="F93" s="185">
        <f t="shared" si="5"/>
        <v>0</v>
      </c>
      <c r="G93" s="349"/>
      <c r="I93" s="328">
        <v>55</v>
      </c>
      <c r="J93" s="277">
        <f t="shared" si="6"/>
        <v>0</v>
      </c>
      <c r="K93" s="277">
        <f t="shared" si="7"/>
        <v>0</v>
      </c>
      <c r="L93" s="277"/>
      <c r="N93" s="328">
        <v>55</v>
      </c>
      <c r="O93" s="277">
        <f>J93-'Données de base'!C84</f>
        <v>0</v>
      </c>
      <c r="P93" s="277">
        <f>K93-'Données de base'!D84</f>
        <v>0</v>
      </c>
      <c r="Q93" s="277">
        <f>L93-'Données de base'!E84</f>
        <v>0</v>
      </c>
    </row>
    <row r="94" spans="1:17" x14ac:dyDescent="0.2">
      <c r="A94" s="124">
        <v>56</v>
      </c>
      <c r="B94" s="89" t="s">
        <v>247</v>
      </c>
      <c r="C94" s="185"/>
      <c r="D94" s="185"/>
      <c r="E94" s="185"/>
      <c r="F94" s="185">
        <f t="shared" si="5"/>
        <v>0</v>
      </c>
      <c r="G94" s="349"/>
      <c r="I94" s="328">
        <v>56</v>
      </c>
      <c r="J94" s="277">
        <f t="shared" si="6"/>
        <v>0</v>
      </c>
      <c r="K94" s="277">
        <f t="shared" si="7"/>
        <v>0</v>
      </c>
      <c r="L94" s="277"/>
      <c r="N94" s="328">
        <v>56</v>
      </c>
      <c r="O94" s="277">
        <f>J94-'Données de base'!C85</f>
        <v>0</v>
      </c>
      <c r="P94" s="277">
        <f>K94-'Données de base'!D85</f>
        <v>0</v>
      </c>
      <c r="Q94" s="277">
        <f>L94-'Données de base'!E85</f>
        <v>0</v>
      </c>
    </row>
    <row r="95" spans="1:17" x14ac:dyDescent="0.2">
      <c r="A95" s="124">
        <v>57</v>
      </c>
      <c r="B95" s="85" t="s">
        <v>248</v>
      </c>
      <c r="C95" s="185"/>
      <c r="D95" s="185"/>
      <c r="E95" s="185"/>
      <c r="F95" s="185">
        <f t="shared" si="5"/>
        <v>0</v>
      </c>
      <c r="G95" s="349"/>
      <c r="I95" s="328">
        <v>57</v>
      </c>
      <c r="J95" s="277">
        <f t="shared" si="6"/>
        <v>0</v>
      </c>
      <c r="K95" s="277">
        <f t="shared" si="7"/>
        <v>0</v>
      </c>
      <c r="L95" s="277">
        <f>+C95*1000</f>
        <v>0</v>
      </c>
      <c r="N95" s="328">
        <v>57</v>
      </c>
      <c r="O95" s="277">
        <f>J95-'Données de base'!C86</f>
        <v>0</v>
      </c>
      <c r="P95" s="277">
        <f>K95-'Données de base'!D86</f>
        <v>0</v>
      </c>
      <c r="Q95" s="277">
        <f>L95-'Données de base'!E86</f>
        <v>0</v>
      </c>
    </row>
    <row r="96" spans="1:17" ht="25.5" x14ac:dyDescent="0.2">
      <c r="A96" s="124">
        <v>580</v>
      </c>
      <c r="B96" s="396" t="s">
        <v>403</v>
      </c>
      <c r="C96" s="185"/>
      <c r="D96" s="185"/>
      <c r="E96" s="185"/>
      <c r="F96" s="185">
        <f t="shared" si="5"/>
        <v>0</v>
      </c>
      <c r="G96" s="349"/>
      <c r="I96" s="328">
        <v>580</v>
      </c>
      <c r="J96" s="277">
        <f t="shared" si="6"/>
        <v>0</v>
      </c>
      <c r="K96" s="277">
        <f t="shared" si="7"/>
        <v>0</v>
      </c>
      <c r="L96" s="277"/>
      <c r="N96" s="328">
        <v>580</v>
      </c>
      <c r="O96" s="277">
        <f>J96-'Données de base'!C87</f>
        <v>0</v>
      </c>
      <c r="P96" s="277">
        <f>K96-'Données de base'!D87</f>
        <v>0</v>
      </c>
      <c r="Q96" s="277">
        <f>L96-'Données de base'!E87</f>
        <v>0</v>
      </c>
    </row>
    <row r="97" spans="1:17" ht="25.5" x14ac:dyDescent="0.2">
      <c r="A97" s="124">
        <v>582</v>
      </c>
      <c r="B97" s="396" t="s">
        <v>404</v>
      </c>
      <c r="C97" s="185"/>
      <c r="D97" s="185"/>
      <c r="E97" s="185"/>
      <c r="F97" s="185">
        <f t="shared" si="5"/>
        <v>0</v>
      </c>
      <c r="G97" s="349"/>
      <c r="I97" s="328">
        <v>582</v>
      </c>
      <c r="J97" s="270" t="s">
        <v>52</v>
      </c>
      <c r="K97" s="270" t="s">
        <v>52</v>
      </c>
      <c r="L97" s="270" t="s">
        <v>52</v>
      </c>
      <c r="N97" s="328">
        <v>582</v>
      </c>
      <c r="O97" s="270" t="s">
        <v>52</v>
      </c>
      <c r="P97" s="270" t="s">
        <v>52</v>
      </c>
      <c r="Q97" s="270" t="s">
        <v>52</v>
      </c>
    </row>
    <row r="98" spans="1:17" x14ac:dyDescent="0.2">
      <c r="A98" s="124">
        <v>584</v>
      </c>
      <c r="B98" s="85" t="s">
        <v>405</v>
      </c>
      <c r="C98" s="185"/>
      <c r="D98" s="185"/>
      <c r="E98" s="185"/>
      <c r="F98" s="185">
        <f t="shared" si="5"/>
        <v>0</v>
      </c>
      <c r="G98" s="349"/>
      <c r="I98" s="328">
        <v>584</v>
      </c>
      <c r="J98" s="270" t="s">
        <v>52</v>
      </c>
      <c r="K98" s="270" t="s">
        <v>52</v>
      </c>
      <c r="L98" s="270" t="s">
        <v>52</v>
      </c>
      <c r="N98" s="328">
        <v>584</v>
      </c>
      <c r="O98" s="270" t="s">
        <v>52</v>
      </c>
      <c r="P98" s="270" t="s">
        <v>52</v>
      </c>
      <c r="Q98" s="270" t="s">
        <v>52</v>
      </c>
    </row>
    <row r="99" spans="1:17" ht="25.5" x14ac:dyDescent="0.2">
      <c r="A99" s="124">
        <v>585</v>
      </c>
      <c r="B99" s="396" t="s">
        <v>406</v>
      </c>
      <c r="C99" s="185"/>
      <c r="D99" s="185"/>
      <c r="E99" s="185"/>
      <c r="F99" s="185">
        <f t="shared" si="5"/>
        <v>0</v>
      </c>
      <c r="G99" s="349"/>
      <c r="I99" s="328">
        <v>585</v>
      </c>
      <c r="J99" s="270" t="s">
        <v>52</v>
      </c>
      <c r="K99" s="270" t="s">
        <v>52</v>
      </c>
      <c r="L99" s="270" t="s">
        <v>52</v>
      </c>
      <c r="N99" s="328">
        <v>585</v>
      </c>
      <c r="O99" s="270" t="s">
        <v>52</v>
      </c>
      <c r="P99" s="270" t="s">
        <v>52</v>
      </c>
      <c r="Q99" s="270" t="s">
        <v>52</v>
      </c>
    </row>
    <row r="100" spans="1:17" x14ac:dyDescent="0.2">
      <c r="A100" s="124">
        <v>586</v>
      </c>
      <c r="B100" s="85" t="s">
        <v>407</v>
      </c>
      <c r="C100" s="185"/>
      <c r="D100" s="185"/>
      <c r="E100" s="185"/>
      <c r="F100" s="185">
        <f t="shared" si="5"/>
        <v>0</v>
      </c>
      <c r="G100" s="349"/>
      <c r="I100" s="328">
        <v>586</v>
      </c>
      <c r="J100" s="270" t="s">
        <v>52</v>
      </c>
      <c r="K100" s="270" t="s">
        <v>52</v>
      </c>
      <c r="L100" s="270" t="s">
        <v>52</v>
      </c>
      <c r="N100" s="328">
        <v>586</v>
      </c>
      <c r="O100" s="270" t="s">
        <v>52</v>
      </c>
      <c r="P100" s="270" t="s">
        <v>52</v>
      </c>
      <c r="Q100" s="270" t="s">
        <v>52</v>
      </c>
    </row>
    <row r="101" spans="1:17" x14ac:dyDescent="0.2">
      <c r="A101" s="124">
        <v>589</v>
      </c>
      <c r="B101" s="85" t="s">
        <v>408</v>
      </c>
      <c r="C101" s="185"/>
      <c r="D101" s="185"/>
      <c r="E101" s="185"/>
      <c r="F101" s="185">
        <f t="shared" si="5"/>
        <v>0</v>
      </c>
      <c r="G101" s="349"/>
      <c r="I101" s="328">
        <v>589</v>
      </c>
      <c r="J101" s="333" t="s">
        <v>52</v>
      </c>
      <c r="K101" s="333" t="s">
        <v>52</v>
      </c>
      <c r="L101" s="333" t="s">
        <v>52</v>
      </c>
      <c r="N101" s="328">
        <v>589</v>
      </c>
      <c r="O101" s="333" t="s">
        <v>52</v>
      </c>
      <c r="P101" s="333" t="s">
        <v>52</v>
      </c>
      <c r="Q101" s="333" t="s">
        <v>52</v>
      </c>
    </row>
    <row r="102" spans="1:17" x14ac:dyDescent="0.2">
      <c r="A102" s="327">
        <v>5</v>
      </c>
      <c r="B102" s="187" t="s">
        <v>295</v>
      </c>
      <c r="C102" s="188"/>
      <c r="D102" s="188"/>
      <c r="E102" s="188"/>
      <c r="F102" s="188">
        <f t="shared" ref="F102:F115" si="8">+D102-E102</f>
        <v>0</v>
      </c>
      <c r="G102" s="350"/>
      <c r="I102" s="351">
        <v>5</v>
      </c>
      <c r="J102" s="352">
        <f>G102*1000</f>
        <v>0</v>
      </c>
      <c r="K102" s="352">
        <f>+E102*1000</f>
        <v>0</v>
      </c>
      <c r="L102" s="352">
        <f>+C102*1000</f>
        <v>0</v>
      </c>
      <c r="N102" s="351">
        <v>5</v>
      </c>
      <c r="O102" s="352">
        <f>J102-'Données de base'!C88-'Données de base'!C86</f>
        <v>0</v>
      </c>
      <c r="P102" s="352">
        <f>K102-'Données de base'!D88-'Données de base'!D86</f>
        <v>0</v>
      </c>
      <c r="Q102" s="352">
        <f>L102-'Données de base'!E88-'Données de base'!E86</f>
        <v>0</v>
      </c>
    </row>
    <row r="103" spans="1:17" ht="25.5" x14ac:dyDescent="0.2">
      <c r="A103" s="124">
        <v>60</v>
      </c>
      <c r="B103" s="396" t="s">
        <v>252</v>
      </c>
      <c r="C103" s="185"/>
      <c r="D103" s="185"/>
      <c r="E103" s="185"/>
      <c r="F103" s="185">
        <f t="shared" si="8"/>
        <v>0</v>
      </c>
      <c r="G103" s="349"/>
      <c r="I103" s="328">
        <v>60</v>
      </c>
      <c r="J103" s="277">
        <f>G103*1000</f>
        <v>0</v>
      </c>
      <c r="K103" s="277">
        <f>+E103*1000</f>
        <v>0</v>
      </c>
      <c r="L103" s="277">
        <f>+C103*1000</f>
        <v>0</v>
      </c>
      <c r="N103" s="328">
        <v>60</v>
      </c>
      <c r="O103" s="277">
        <f>J103-'Données de base'!C90</f>
        <v>0</v>
      </c>
      <c r="P103" s="277">
        <f>K103-'Données de base'!D90</f>
        <v>0</v>
      </c>
      <c r="Q103" s="277">
        <f>L103-'Données de base'!E90</f>
        <v>0</v>
      </c>
    </row>
    <row r="104" spans="1:17" ht="25.5" x14ac:dyDescent="0.2">
      <c r="A104" s="124">
        <v>61</v>
      </c>
      <c r="B104" s="396" t="s">
        <v>411</v>
      </c>
      <c r="C104" s="185"/>
      <c r="D104" s="185"/>
      <c r="E104" s="185"/>
      <c r="F104" s="185">
        <f t="shared" si="8"/>
        <v>0</v>
      </c>
      <c r="G104" s="349"/>
      <c r="I104" s="328">
        <v>61</v>
      </c>
      <c r="J104" s="277">
        <f t="shared" ref="J104:J109" si="9">G104*1000</f>
        <v>0</v>
      </c>
      <c r="K104" s="277">
        <f t="shared" ref="K104:K109" si="10">+E104*1000</f>
        <v>0</v>
      </c>
      <c r="L104" s="277"/>
      <c r="N104" s="328">
        <v>61</v>
      </c>
      <c r="O104" s="277">
        <f>J104-'Données de base'!C91</f>
        <v>0</v>
      </c>
      <c r="P104" s="277">
        <f>K104-'Données de base'!D91</f>
        <v>0</v>
      </c>
      <c r="Q104" s="277">
        <f>L104-'Données de base'!E91</f>
        <v>0</v>
      </c>
    </row>
    <row r="105" spans="1:17" x14ac:dyDescent="0.2">
      <c r="A105" s="124">
        <v>62</v>
      </c>
      <c r="B105" s="85" t="s">
        <v>254</v>
      </c>
      <c r="C105" s="185"/>
      <c r="D105" s="185"/>
      <c r="E105" s="185"/>
      <c r="F105" s="185">
        <f t="shared" si="8"/>
        <v>0</v>
      </c>
      <c r="G105" s="349"/>
      <c r="I105" s="328">
        <v>62</v>
      </c>
      <c r="J105" s="277">
        <f t="shared" si="9"/>
        <v>0</v>
      </c>
      <c r="K105" s="277">
        <f t="shared" si="10"/>
        <v>0</v>
      </c>
      <c r="L105" s="277"/>
      <c r="N105" s="328">
        <v>62</v>
      </c>
      <c r="O105" s="277">
        <f>J105-'Données de base'!C92</f>
        <v>0</v>
      </c>
      <c r="P105" s="277">
        <f>K105-'Données de base'!D92</f>
        <v>0</v>
      </c>
      <c r="Q105" s="277">
        <f>L105-'Données de base'!E92</f>
        <v>0</v>
      </c>
    </row>
    <row r="106" spans="1:17" x14ac:dyDescent="0.2">
      <c r="A106" s="124">
        <v>63</v>
      </c>
      <c r="B106" s="85" t="s">
        <v>255</v>
      </c>
      <c r="C106" s="185"/>
      <c r="D106" s="185"/>
      <c r="E106" s="185"/>
      <c r="F106" s="185">
        <f t="shared" si="8"/>
        <v>0</v>
      </c>
      <c r="G106" s="349"/>
      <c r="I106" s="328">
        <v>63</v>
      </c>
      <c r="J106" s="277">
        <f t="shared" si="9"/>
        <v>0</v>
      </c>
      <c r="K106" s="277">
        <f t="shared" si="10"/>
        <v>0</v>
      </c>
      <c r="L106" s="277"/>
      <c r="N106" s="328">
        <v>63</v>
      </c>
      <c r="O106" s="277">
        <f>J106-'Données de base'!C93</f>
        <v>0</v>
      </c>
      <c r="P106" s="277">
        <f>K106-'Données de base'!D93</f>
        <v>0</v>
      </c>
      <c r="Q106" s="277">
        <f>L106-'Données de base'!E93</f>
        <v>0</v>
      </c>
    </row>
    <row r="107" spans="1:17" x14ac:dyDescent="0.2">
      <c r="A107" s="124">
        <v>64</v>
      </c>
      <c r="B107" s="85" t="s">
        <v>256</v>
      </c>
      <c r="C107" s="185"/>
      <c r="D107" s="185"/>
      <c r="E107" s="185"/>
      <c r="F107" s="185">
        <f t="shared" si="8"/>
        <v>0</v>
      </c>
      <c r="G107" s="349"/>
      <c r="I107" s="328">
        <v>64</v>
      </c>
      <c r="J107" s="277">
        <f t="shared" si="9"/>
        <v>0</v>
      </c>
      <c r="K107" s="277">
        <f t="shared" si="10"/>
        <v>0</v>
      </c>
      <c r="L107" s="277"/>
      <c r="N107" s="328">
        <v>64</v>
      </c>
      <c r="O107" s="277">
        <f>J107-'Données de base'!C94</f>
        <v>0</v>
      </c>
      <c r="P107" s="277">
        <f>K107-'Données de base'!D94</f>
        <v>0</v>
      </c>
      <c r="Q107" s="277">
        <f>L107-'Données de base'!E94</f>
        <v>0</v>
      </c>
    </row>
    <row r="108" spans="1:17" x14ac:dyDescent="0.2">
      <c r="A108" s="124">
        <v>65</v>
      </c>
      <c r="B108" s="85" t="s">
        <v>412</v>
      </c>
      <c r="C108" s="185"/>
      <c r="D108" s="185"/>
      <c r="E108" s="185"/>
      <c r="F108" s="185">
        <f t="shared" si="8"/>
        <v>0</v>
      </c>
      <c r="G108" s="349"/>
      <c r="I108" s="328">
        <v>65</v>
      </c>
      <c r="J108" s="277">
        <f t="shared" si="9"/>
        <v>0</v>
      </c>
      <c r="K108" s="277">
        <f t="shared" si="10"/>
        <v>0</v>
      </c>
      <c r="L108" s="277"/>
      <c r="N108" s="328">
        <v>65</v>
      </c>
      <c r="O108" s="277">
        <f>J108-'Données de base'!C95</f>
        <v>0</v>
      </c>
      <c r="P108" s="277">
        <f>K108-'Données de base'!D95</f>
        <v>0</v>
      </c>
      <c r="Q108" s="277">
        <f>L108-'Données de base'!E95</f>
        <v>0</v>
      </c>
    </row>
    <row r="109" spans="1:17" ht="25.5" x14ac:dyDescent="0.2">
      <c r="A109" s="124">
        <v>66</v>
      </c>
      <c r="B109" s="396" t="s">
        <v>413</v>
      </c>
      <c r="C109" s="185"/>
      <c r="D109" s="185"/>
      <c r="E109" s="185"/>
      <c r="F109" s="185">
        <f t="shared" si="8"/>
        <v>0</v>
      </c>
      <c r="G109" s="349"/>
      <c r="I109" s="328">
        <v>66</v>
      </c>
      <c r="J109" s="277">
        <f t="shared" si="9"/>
        <v>0</v>
      </c>
      <c r="K109" s="277">
        <f t="shared" si="10"/>
        <v>0</v>
      </c>
      <c r="L109" s="277"/>
      <c r="N109" s="328">
        <v>66</v>
      </c>
      <c r="O109" s="277">
        <f>J109-'Données de base'!C96</f>
        <v>0</v>
      </c>
      <c r="P109" s="277">
        <f>K109-'Données de base'!D96</f>
        <v>0</v>
      </c>
      <c r="Q109" s="277">
        <f>L109-'Données de base'!E96</f>
        <v>0</v>
      </c>
    </row>
    <row r="110" spans="1:17" x14ac:dyDescent="0.2">
      <c r="A110" s="124">
        <v>67</v>
      </c>
      <c r="B110" s="85" t="s">
        <v>248</v>
      </c>
      <c r="C110" s="185"/>
      <c r="D110" s="185"/>
      <c r="E110" s="185"/>
      <c r="F110" s="185">
        <f t="shared" si="8"/>
        <v>0</v>
      </c>
      <c r="G110" s="349"/>
      <c r="I110" s="328">
        <v>67</v>
      </c>
      <c r="J110" s="277">
        <f>G110*1000</f>
        <v>0</v>
      </c>
      <c r="K110" s="277">
        <f>+E110*1000</f>
        <v>0</v>
      </c>
      <c r="L110" s="277">
        <f>+C110*1000</f>
        <v>0</v>
      </c>
      <c r="N110" s="328">
        <v>67</v>
      </c>
      <c r="O110" s="277">
        <f>J110-'Données de base'!C97</f>
        <v>0</v>
      </c>
      <c r="P110" s="277">
        <f>K110-'Données de base'!D97</f>
        <v>0</v>
      </c>
      <c r="Q110" s="277">
        <f>L110-'Données de base'!E97</f>
        <v>0</v>
      </c>
    </row>
    <row r="111" spans="1:17" ht="38.25" x14ac:dyDescent="0.2">
      <c r="A111" s="395" t="s">
        <v>410</v>
      </c>
      <c r="B111" s="396" t="s">
        <v>414</v>
      </c>
      <c r="C111" s="185"/>
      <c r="D111" s="185"/>
      <c r="E111" s="185"/>
      <c r="F111" s="185">
        <f t="shared" si="8"/>
        <v>0</v>
      </c>
      <c r="G111" s="349"/>
      <c r="I111" s="395" t="s">
        <v>410</v>
      </c>
      <c r="J111" s="277">
        <f>G111*1000</f>
        <v>0</v>
      </c>
      <c r="K111" s="277">
        <f>+E111*1000</f>
        <v>0</v>
      </c>
      <c r="L111" s="277"/>
      <c r="N111" s="395" t="s">
        <v>410</v>
      </c>
      <c r="O111" s="277">
        <f>J111</f>
        <v>0</v>
      </c>
      <c r="P111" s="277">
        <f>K111</f>
        <v>0</v>
      </c>
      <c r="Q111" s="277">
        <f>L111</f>
        <v>0</v>
      </c>
    </row>
    <row r="112" spans="1:17" ht="51" x14ac:dyDescent="0.2">
      <c r="A112" s="124" t="s">
        <v>409</v>
      </c>
      <c r="B112" s="396" t="s">
        <v>415</v>
      </c>
      <c r="C112" s="185"/>
      <c r="D112" s="185"/>
      <c r="E112" s="185"/>
      <c r="F112" s="185">
        <f t="shared" si="8"/>
        <v>0</v>
      </c>
      <c r="G112" s="349"/>
      <c r="I112" s="124" t="s">
        <v>409</v>
      </c>
      <c r="J112" s="270" t="s">
        <v>52</v>
      </c>
      <c r="K112" s="270" t="s">
        <v>52</v>
      </c>
      <c r="L112" s="270" t="s">
        <v>52</v>
      </c>
      <c r="N112" s="124" t="s">
        <v>409</v>
      </c>
      <c r="O112" s="333" t="s">
        <v>52</v>
      </c>
      <c r="P112" s="333" t="s">
        <v>52</v>
      </c>
      <c r="Q112" s="333" t="s">
        <v>52</v>
      </c>
    </row>
    <row r="113" spans="1:17" x14ac:dyDescent="0.2">
      <c r="A113" s="327">
        <v>6</v>
      </c>
      <c r="B113" s="187" t="s">
        <v>297</v>
      </c>
      <c r="C113" s="188"/>
      <c r="D113" s="188"/>
      <c r="E113" s="188"/>
      <c r="F113" s="188">
        <f t="shared" si="8"/>
        <v>0</v>
      </c>
      <c r="G113" s="350"/>
      <c r="I113" s="351">
        <v>6</v>
      </c>
      <c r="J113" s="352">
        <f>G113*1000</f>
        <v>0</v>
      </c>
      <c r="K113" s="352">
        <f>+E113*1000</f>
        <v>0</v>
      </c>
      <c r="L113" s="352">
        <f>+C113*1000</f>
        <v>0</v>
      </c>
      <c r="N113" s="351">
        <v>6</v>
      </c>
      <c r="O113" s="352">
        <f>J113-'Données de base'!C99-'Données de base'!C97</f>
        <v>0</v>
      </c>
      <c r="P113" s="352">
        <f>K113-'Données de base'!D99-'Données de base'!D97</f>
        <v>0</v>
      </c>
      <c r="Q113" s="352">
        <f>L113-'Données de base'!E99-'Données de base'!E97</f>
        <v>0</v>
      </c>
    </row>
    <row r="114" spans="1:17" x14ac:dyDescent="0.2">
      <c r="A114" s="327"/>
      <c r="B114" s="192" t="s">
        <v>298</v>
      </c>
      <c r="C114" s="188"/>
      <c r="D114" s="188"/>
      <c r="E114" s="188"/>
      <c r="F114" s="188">
        <f t="shared" si="8"/>
        <v>0</v>
      </c>
      <c r="G114" s="350"/>
      <c r="H114" s="296"/>
      <c r="I114" s="332"/>
      <c r="J114" s="352">
        <f>G114*1000</f>
        <v>0</v>
      </c>
      <c r="K114" s="352">
        <f>+E114*1000</f>
        <v>0</v>
      </c>
      <c r="L114" s="352">
        <f>+C114*1000</f>
        <v>0</v>
      </c>
      <c r="M114" s="110"/>
      <c r="N114" s="332"/>
      <c r="O114" s="352">
        <f>J114-('Données de base'!C88-'Données de base'!C99)</f>
        <v>0</v>
      </c>
      <c r="P114" s="352">
        <f>K114-('Données de base'!D88-'Données de base'!D99)</f>
        <v>0</v>
      </c>
      <c r="Q114" s="352">
        <f>L114-('Données de base'!E88-'Données de base'!E99)</f>
        <v>0</v>
      </c>
    </row>
    <row r="115" spans="1:17" x14ac:dyDescent="0.2">
      <c r="A115" s="327"/>
      <c r="B115" s="192" t="s">
        <v>299</v>
      </c>
      <c r="C115" s="188"/>
      <c r="D115" s="188"/>
      <c r="E115" s="188"/>
      <c r="F115" s="188">
        <f t="shared" si="8"/>
        <v>0</v>
      </c>
      <c r="G115" s="350"/>
      <c r="H115" s="296"/>
      <c r="I115" s="332"/>
      <c r="J115" s="333" t="s">
        <v>52</v>
      </c>
      <c r="K115" s="333" t="s">
        <v>52</v>
      </c>
      <c r="L115" s="333" t="s">
        <v>52</v>
      </c>
      <c r="M115" s="110"/>
      <c r="N115" s="332"/>
      <c r="O115" s="333" t="s">
        <v>52</v>
      </c>
      <c r="P115" s="333" t="s">
        <v>52</v>
      </c>
      <c r="Q115" s="333" t="s">
        <v>52</v>
      </c>
    </row>
    <row r="116" spans="1:17" x14ac:dyDescent="0.2">
      <c r="A116" s="353"/>
      <c r="B116" s="354"/>
      <c r="C116" s="355"/>
      <c r="D116" s="355"/>
      <c r="E116" s="355"/>
      <c r="F116" s="355"/>
      <c r="G116" s="355"/>
      <c r="H116" s="335"/>
      <c r="I116" s="329"/>
      <c r="J116" s="341"/>
      <c r="K116" s="341"/>
      <c r="L116" s="341"/>
      <c r="M116" s="191"/>
      <c r="N116" s="329"/>
      <c r="O116" s="341"/>
      <c r="P116" s="341"/>
      <c r="Q116" s="341"/>
    </row>
    <row r="117" spans="1:17" x14ac:dyDescent="0.2">
      <c r="A117" s="356" t="s">
        <v>261</v>
      </c>
      <c r="B117" s="357"/>
      <c r="C117" s="348"/>
      <c r="D117" s="348"/>
      <c r="E117" s="348"/>
      <c r="F117" s="348"/>
      <c r="G117" s="348"/>
      <c r="I117" s="358"/>
      <c r="J117" s="359"/>
      <c r="K117" s="359"/>
      <c r="L117" s="359"/>
      <c r="N117" s="358"/>
      <c r="O117" s="359"/>
      <c r="P117" s="359"/>
      <c r="Q117" s="359"/>
    </row>
    <row r="118" spans="1:17" x14ac:dyDescent="0.2">
      <c r="A118" s="124">
        <v>10</v>
      </c>
      <c r="B118" s="85" t="s">
        <v>263</v>
      </c>
      <c r="C118" s="360"/>
      <c r="D118" s="360"/>
      <c r="E118" s="360"/>
      <c r="F118" s="360">
        <f>+D118-E118</f>
        <v>0</v>
      </c>
      <c r="G118" s="361"/>
      <c r="I118" s="362">
        <v>10</v>
      </c>
      <c r="J118" s="277">
        <f>+G118*1000</f>
        <v>0</v>
      </c>
      <c r="K118" s="277">
        <f>+E118*1000</f>
        <v>0</v>
      </c>
      <c r="L118" s="270" t="s">
        <v>52</v>
      </c>
      <c r="N118" s="362">
        <v>10</v>
      </c>
      <c r="O118" s="277">
        <f>J118-'Données de base'!C102</f>
        <v>0</v>
      </c>
      <c r="P118" s="277">
        <f>K118-'Données de base'!D102</f>
        <v>0</v>
      </c>
      <c r="Q118" s="270" t="s">
        <v>52</v>
      </c>
    </row>
    <row r="119" spans="1:17" x14ac:dyDescent="0.2">
      <c r="A119" s="124">
        <v>14</v>
      </c>
      <c r="B119" s="85" t="s">
        <v>264</v>
      </c>
      <c r="C119" s="360"/>
      <c r="D119" s="360"/>
      <c r="E119" s="360"/>
      <c r="F119" s="360">
        <f>+D119-E119</f>
        <v>0</v>
      </c>
      <c r="G119" s="361"/>
      <c r="I119" s="362">
        <v>14</v>
      </c>
      <c r="J119" s="277">
        <f>+G119*1000</f>
        <v>0</v>
      </c>
      <c r="K119" s="277">
        <f>+E119*1000</f>
        <v>0</v>
      </c>
      <c r="L119" s="270" t="s">
        <v>52</v>
      </c>
      <c r="N119" s="362">
        <v>14</v>
      </c>
      <c r="O119" s="277">
        <f>J119-'Données de base'!C103</f>
        <v>0</v>
      </c>
      <c r="P119" s="277">
        <f>K119-'Données de base'!D103</f>
        <v>0</v>
      </c>
      <c r="Q119" s="270" t="s">
        <v>52</v>
      </c>
    </row>
    <row r="120" spans="1:17" x14ac:dyDescent="0.2">
      <c r="A120" s="322" t="s">
        <v>300</v>
      </c>
      <c r="B120" s="323" t="s">
        <v>245</v>
      </c>
      <c r="C120" s="363"/>
      <c r="D120" s="363"/>
      <c r="E120" s="363"/>
      <c r="F120" s="363">
        <f>+D120-E120</f>
        <v>0</v>
      </c>
      <c r="G120" s="370"/>
      <c r="I120" s="362">
        <v>144</v>
      </c>
      <c r="J120" s="270" t="s">
        <v>52</v>
      </c>
      <c r="K120" s="270" t="s">
        <v>52</v>
      </c>
      <c r="L120" s="270" t="s">
        <v>52</v>
      </c>
      <c r="N120" s="362">
        <v>144</v>
      </c>
      <c r="O120" s="270" t="s">
        <v>52</v>
      </c>
      <c r="P120" s="270" t="s">
        <v>52</v>
      </c>
      <c r="Q120" s="270" t="s">
        <v>52</v>
      </c>
    </row>
    <row r="121" spans="1:17" x14ac:dyDescent="0.2">
      <c r="A121" s="322" t="s">
        <v>301</v>
      </c>
      <c r="B121" s="323" t="s">
        <v>302</v>
      </c>
      <c r="C121" s="363"/>
      <c r="D121" s="363"/>
      <c r="E121" s="363"/>
      <c r="F121" s="363">
        <f>+D121-E121</f>
        <v>0</v>
      </c>
      <c r="G121" s="370"/>
      <c r="I121" s="358">
        <v>145</v>
      </c>
      <c r="J121" s="333" t="s">
        <v>52</v>
      </c>
      <c r="K121" s="333" t="s">
        <v>52</v>
      </c>
      <c r="L121" s="333" t="s">
        <v>52</v>
      </c>
      <c r="N121" s="358">
        <v>145</v>
      </c>
      <c r="O121" s="333" t="s">
        <v>52</v>
      </c>
      <c r="P121" s="333" t="s">
        <v>52</v>
      </c>
      <c r="Q121" s="333" t="s">
        <v>52</v>
      </c>
    </row>
    <row r="122" spans="1:17" x14ac:dyDescent="0.2">
      <c r="A122" s="327">
        <v>1</v>
      </c>
      <c r="B122" s="187" t="s">
        <v>262</v>
      </c>
      <c r="C122" s="364"/>
      <c r="D122" s="364"/>
      <c r="E122" s="364"/>
      <c r="F122" s="364">
        <f>+D122-E122</f>
        <v>0</v>
      </c>
      <c r="G122" s="365"/>
      <c r="H122" s="296"/>
      <c r="I122" s="366">
        <v>1</v>
      </c>
      <c r="J122" s="339">
        <f>+G122*1000</f>
        <v>0</v>
      </c>
      <c r="K122" s="339">
        <f>+E122*1000</f>
        <v>0</v>
      </c>
      <c r="L122" s="333" t="s">
        <v>52</v>
      </c>
      <c r="M122" s="296"/>
      <c r="N122" s="366">
        <v>1</v>
      </c>
      <c r="O122" s="333" t="s">
        <v>52</v>
      </c>
      <c r="P122" s="333" t="s">
        <v>52</v>
      </c>
      <c r="Q122" s="333" t="s">
        <v>52</v>
      </c>
    </row>
    <row r="123" spans="1:17" x14ac:dyDescent="0.2">
      <c r="A123" s="124"/>
      <c r="C123" s="367"/>
      <c r="D123" s="367"/>
      <c r="E123" s="367"/>
      <c r="F123" s="367"/>
      <c r="G123" s="367"/>
      <c r="H123" s="89"/>
      <c r="I123" s="368"/>
      <c r="J123" s="89"/>
      <c r="K123" s="89"/>
      <c r="L123" s="89"/>
      <c r="M123" s="89"/>
      <c r="N123" s="368"/>
      <c r="O123" s="89"/>
      <c r="P123" s="89"/>
      <c r="Q123" s="89"/>
    </row>
    <row r="124" spans="1:17" x14ac:dyDescent="0.2">
      <c r="A124" s="119">
        <v>20</v>
      </c>
      <c r="B124" s="115" t="s">
        <v>266</v>
      </c>
      <c r="C124" s="373"/>
      <c r="D124" s="373"/>
      <c r="E124" s="373"/>
      <c r="F124" s="373">
        <f t="shared" ref="F124:F131" si="11">+D124-E124</f>
        <v>0</v>
      </c>
      <c r="G124" s="374"/>
      <c r="I124" s="375">
        <v>20</v>
      </c>
      <c r="J124" s="376">
        <f>+G124*1000</f>
        <v>0</v>
      </c>
      <c r="K124" s="376">
        <f>+E124*1000</f>
        <v>0</v>
      </c>
      <c r="L124" s="377" t="s">
        <v>52</v>
      </c>
      <c r="N124" s="375">
        <v>20</v>
      </c>
      <c r="O124" s="376">
        <f>J124-'Données de base'!C105</f>
        <v>0</v>
      </c>
      <c r="P124" s="376">
        <f>K124-'Données de base'!D105</f>
        <v>0</v>
      </c>
      <c r="Q124" s="270" t="s">
        <v>52</v>
      </c>
    </row>
    <row r="125" spans="1:17" x14ac:dyDescent="0.2">
      <c r="A125" s="322" t="s">
        <v>303</v>
      </c>
      <c r="B125" s="323" t="s">
        <v>308</v>
      </c>
      <c r="C125" s="363"/>
      <c r="D125" s="363"/>
      <c r="E125" s="363"/>
      <c r="F125" s="363">
        <f t="shared" si="11"/>
        <v>0</v>
      </c>
      <c r="G125" s="370"/>
      <c r="I125" s="369">
        <v>200</v>
      </c>
      <c r="J125" s="277">
        <f>+G125*1000</f>
        <v>0</v>
      </c>
      <c r="K125" s="277">
        <f>+E125*1000</f>
        <v>0</v>
      </c>
      <c r="L125" s="270" t="s">
        <v>52</v>
      </c>
      <c r="N125" s="369">
        <v>200</v>
      </c>
      <c r="O125" s="277">
        <f>J125-'Données de base'!C106</f>
        <v>0</v>
      </c>
      <c r="P125" s="277">
        <f>K125-'Données de base'!D106</f>
        <v>0</v>
      </c>
      <c r="Q125" s="270" t="s">
        <v>52</v>
      </c>
    </row>
    <row r="126" spans="1:17" x14ac:dyDescent="0.2">
      <c r="A126" s="322" t="s">
        <v>304</v>
      </c>
      <c r="B126" s="323" t="s">
        <v>267</v>
      </c>
      <c r="C126" s="185"/>
      <c r="D126" s="363"/>
      <c r="E126" s="363"/>
      <c r="F126" s="363">
        <f t="shared" si="11"/>
        <v>0</v>
      </c>
      <c r="G126" s="370"/>
      <c r="I126" s="369">
        <v>201</v>
      </c>
      <c r="J126" s="277">
        <f t="shared" ref="J126:J131" si="12">+G126*1000</f>
        <v>0</v>
      </c>
      <c r="K126" s="277">
        <f t="shared" ref="K126:K131" si="13">+E126*1000</f>
        <v>0</v>
      </c>
      <c r="L126" s="270" t="s">
        <v>52</v>
      </c>
      <c r="N126" s="369">
        <v>201</v>
      </c>
      <c r="O126" s="277">
        <f>J126-'Données de base'!C107</f>
        <v>0</v>
      </c>
      <c r="P126" s="277">
        <f>K126-'Données de base'!D107</f>
        <v>0</v>
      </c>
      <c r="Q126" s="270" t="s">
        <v>52</v>
      </c>
    </row>
    <row r="127" spans="1:17" x14ac:dyDescent="0.2">
      <c r="A127" s="322" t="s">
        <v>305</v>
      </c>
      <c r="B127" s="323" t="s">
        <v>268</v>
      </c>
      <c r="C127" s="185"/>
      <c r="D127" s="363"/>
      <c r="E127" s="363"/>
      <c r="F127" s="363">
        <f t="shared" si="11"/>
        <v>0</v>
      </c>
      <c r="G127" s="370"/>
      <c r="I127" s="369">
        <v>2016</v>
      </c>
      <c r="J127" s="277">
        <f t="shared" si="12"/>
        <v>0</v>
      </c>
      <c r="K127" s="277">
        <f t="shared" si="13"/>
        <v>0</v>
      </c>
      <c r="L127" s="270" t="s">
        <v>52</v>
      </c>
      <c r="N127" s="369">
        <v>2016</v>
      </c>
      <c r="O127" s="277">
        <f>J127-'Données de base'!C108</f>
        <v>0</v>
      </c>
      <c r="P127" s="277">
        <f>K127-'Données de base'!D108</f>
        <v>0</v>
      </c>
      <c r="Q127" s="270" t="s">
        <v>52</v>
      </c>
    </row>
    <row r="128" spans="1:17" x14ac:dyDescent="0.2">
      <c r="A128" s="322" t="s">
        <v>306</v>
      </c>
      <c r="B128" s="323" t="s">
        <v>269</v>
      </c>
      <c r="C128" s="363"/>
      <c r="D128" s="363"/>
      <c r="E128" s="363"/>
      <c r="F128" s="363">
        <f t="shared" si="11"/>
        <v>0</v>
      </c>
      <c r="G128" s="370"/>
      <c r="I128" s="369">
        <v>206</v>
      </c>
      <c r="J128" s="277">
        <f t="shared" si="12"/>
        <v>0</v>
      </c>
      <c r="K128" s="277">
        <f t="shared" si="13"/>
        <v>0</v>
      </c>
      <c r="L128" s="270" t="s">
        <v>52</v>
      </c>
      <c r="N128" s="369">
        <v>206</v>
      </c>
      <c r="O128" s="277">
        <f>J128-'Données de base'!C109</f>
        <v>0</v>
      </c>
      <c r="P128" s="277">
        <f>K128-'Données de base'!D109</f>
        <v>0</v>
      </c>
      <c r="Q128" s="270" t="s">
        <v>52</v>
      </c>
    </row>
    <row r="129" spans="1:17" x14ac:dyDescent="0.2">
      <c r="A129" s="322" t="s">
        <v>307</v>
      </c>
      <c r="B129" s="323" t="s">
        <v>309</v>
      </c>
      <c r="C129" s="185"/>
      <c r="D129" s="363"/>
      <c r="E129" s="363"/>
      <c r="F129" s="363">
        <f t="shared" si="11"/>
        <v>0</v>
      </c>
      <c r="G129" s="370"/>
      <c r="I129" s="369">
        <v>2068</v>
      </c>
      <c r="J129" s="277">
        <f t="shared" si="12"/>
        <v>0</v>
      </c>
      <c r="K129" s="277">
        <f t="shared" si="13"/>
        <v>0</v>
      </c>
      <c r="L129" s="270" t="s">
        <v>52</v>
      </c>
      <c r="N129" s="369">
        <v>2068</v>
      </c>
      <c r="O129" s="277">
        <f>J129-'Données de base'!C111</f>
        <v>0</v>
      </c>
      <c r="P129" s="277">
        <f>K129-'Données de base'!D111</f>
        <v>0</v>
      </c>
      <c r="Q129" s="270" t="s">
        <v>52</v>
      </c>
    </row>
    <row r="130" spans="1:17" x14ac:dyDescent="0.2">
      <c r="A130" s="124">
        <v>29</v>
      </c>
      <c r="B130" s="85" t="s">
        <v>271</v>
      </c>
      <c r="C130" s="360"/>
      <c r="D130" s="360"/>
      <c r="E130" s="360"/>
      <c r="F130" s="360">
        <f t="shared" si="11"/>
        <v>0</v>
      </c>
      <c r="G130" s="361"/>
      <c r="I130" s="358">
        <v>29</v>
      </c>
      <c r="J130" s="339">
        <f t="shared" si="12"/>
        <v>0</v>
      </c>
      <c r="K130" s="339">
        <f t="shared" si="13"/>
        <v>0</v>
      </c>
      <c r="L130" s="270" t="s">
        <v>52</v>
      </c>
      <c r="N130" s="358">
        <v>29</v>
      </c>
      <c r="O130" s="339">
        <f>J130-'Données de base'!C112</f>
        <v>0</v>
      </c>
      <c r="P130" s="339">
        <f>K130-'Données de base'!D112</f>
        <v>0</v>
      </c>
      <c r="Q130" s="270" t="s">
        <v>52</v>
      </c>
    </row>
    <row r="131" spans="1:17" x14ac:dyDescent="0.2">
      <c r="A131" s="327">
        <v>2</v>
      </c>
      <c r="B131" s="187" t="s">
        <v>265</v>
      </c>
      <c r="C131" s="364"/>
      <c r="D131" s="364"/>
      <c r="E131" s="364"/>
      <c r="F131" s="364">
        <f t="shared" si="11"/>
        <v>0</v>
      </c>
      <c r="G131" s="365"/>
      <c r="H131" s="296"/>
      <c r="I131" s="366">
        <v>2</v>
      </c>
      <c r="J131" s="339">
        <f t="shared" si="12"/>
        <v>0</v>
      </c>
      <c r="K131" s="339">
        <f t="shared" si="13"/>
        <v>0</v>
      </c>
      <c r="L131" s="377" t="s">
        <v>52</v>
      </c>
      <c r="M131" s="296"/>
      <c r="N131" s="366">
        <v>2</v>
      </c>
      <c r="O131" s="333" t="s">
        <v>52</v>
      </c>
      <c r="P131" s="333" t="s">
        <v>52</v>
      </c>
      <c r="Q131" s="377" t="s">
        <v>52</v>
      </c>
    </row>
  </sheetData>
  <mergeCells count="2">
    <mergeCell ref="C5:E5"/>
    <mergeCell ref="C6:E6"/>
  </mergeCells>
  <phoneticPr fontId="0" type="noConversion"/>
  <pageMargins left="0.39370078740157483" right="0.39370078740157483" top="0.78740157480314965" bottom="0.78740157480314965" header="0.51181102362204722" footer="0.51181102362204722"/>
  <pageSetup paperSize="9" scale="62" orientation="landscape" horizontalDpi="4294967292" r:id="rId1"/>
  <headerFooter alignWithMargins="0"/>
  <ignoredErrors>
    <ignoredError sqref="F6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51"/>
    <pageSetUpPr fitToPage="1"/>
  </sheetPr>
  <dimension ref="A1:F12"/>
  <sheetViews>
    <sheetView showGridLines="0" workbookViewId="0"/>
  </sheetViews>
  <sheetFormatPr baseColWidth="10" defaultColWidth="11.42578125" defaultRowHeight="14.25" x14ac:dyDescent="0.2"/>
  <cols>
    <col min="1" max="1" width="42.85546875" style="10" customWidth="1"/>
    <col min="2" max="2" width="42.85546875" style="6" customWidth="1"/>
    <col min="3" max="16384" width="11.42578125" style="6"/>
  </cols>
  <sheetData>
    <row r="1" spans="1:6" ht="22.5" x14ac:dyDescent="0.3">
      <c r="A1" s="260" t="s">
        <v>69</v>
      </c>
    </row>
    <row r="2" spans="1:6" ht="23.25" thickBot="1" x14ac:dyDescent="0.35">
      <c r="A2" s="260"/>
    </row>
    <row r="3" spans="1:6" ht="19.5" x14ac:dyDescent="0.25">
      <c r="A3" s="76" t="s">
        <v>45</v>
      </c>
      <c r="B3" s="256" t="str">
        <f>IF('Données de base'!C7=0,"",'Données de base'!C7)</f>
        <v/>
      </c>
    </row>
    <row r="4" spans="1:6" ht="20.25" thickBot="1" x14ac:dyDescent="0.3">
      <c r="A4" s="22" t="s">
        <v>46</v>
      </c>
      <c r="B4" s="259" t="str">
        <f>IF('Données de base'!C8=0,"",'Données de base'!C8)</f>
        <v/>
      </c>
    </row>
    <row r="5" spans="1:6" ht="22.5" x14ac:dyDescent="0.3">
      <c r="A5" s="260"/>
    </row>
    <row r="6" spans="1:6" s="156" customFormat="1" ht="30" customHeight="1" x14ac:dyDescent="0.2">
      <c r="A6" s="530" t="s">
        <v>70</v>
      </c>
      <c r="B6" s="530"/>
      <c r="C6" s="155"/>
      <c r="D6" s="155"/>
      <c r="E6" s="155"/>
      <c r="F6" s="155"/>
    </row>
    <row r="7" spans="1:6" ht="279.95" customHeight="1" x14ac:dyDescent="0.2">
      <c r="A7" s="528"/>
      <c r="B7" s="529"/>
    </row>
    <row r="8" spans="1:6" ht="12" customHeight="1" x14ac:dyDescent="0.2"/>
    <row r="9" spans="1:6" s="8" customFormat="1" ht="30" customHeight="1" x14ac:dyDescent="0.2">
      <c r="A9" s="530" t="s">
        <v>71</v>
      </c>
      <c r="B9" s="530"/>
    </row>
    <row r="10" spans="1:6" ht="279.95" customHeight="1" x14ac:dyDescent="0.2">
      <c r="A10" s="528"/>
      <c r="B10" s="529"/>
    </row>
    <row r="12" spans="1:6" x14ac:dyDescent="0.2">
      <c r="A12" s="12"/>
    </row>
  </sheetData>
  <mergeCells count="4">
    <mergeCell ref="A10:B10"/>
    <mergeCell ref="A6:B6"/>
    <mergeCell ref="A9:B9"/>
    <mergeCell ref="A7:B7"/>
  </mergeCells>
  <phoneticPr fontId="0" type="noConversion"/>
  <pageMargins left="0.98425196850393704" right="0.59055118110236227" top="0.78740157480314965" bottom="0.78740157480314965" header="0.51181102362204722" footer="0.51181102362204722"/>
  <pageSetup paperSize="9" orientation="portrait" horizontalDpi="4294967292"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indexed="43"/>
    <pageSetUpPr fitToPage="1"/>
  </sheetPr>
  <dimension ref="A1:R69"/>
  <sheetViews>
    <sheetView showGridLines="0" workbookViewId="0">
      <selection activeCell="H58" sqref="H58"/>
    </sheetView>
  </sheetViews>
  <sheetFormatPr baseColWidth="10" defaultColWidth="11.42578125" defaultRowHeight="12.75" x14ac:dyDescent="0.2"/>
  <cols>
    <col min="1" max="1" width="8.85546875" style="85" customWidth="1"/>
    <col min="2" max="3" width="3" style="85" customWidth="1"/>
    <col min="4" max="4" width="3" style="86" customWidth="1"/>
    <col min="5" max="5" width="33.85546875" style="85" customWidth="1"/>
    <col min="6" max="6" width="37.85546875" style="85" customWidth="1"/>
    <col min="7" max="8" width="10.85546875" style="85" customWidth="1"/>
    <col min="9" max="9" width="8.85546875" style="85" customWidth="1"/>
    <col min="10" max="11" width="3" style="85" customWidth="1"/>
    <col min="12" max="12" width="3" style="86" customWidth="1"/>
    <col min="13" max="13" width="33.85546875" style="85" customWidth="1"/>
    <col min="14" max="14" width="37.85546875" style="85" customWidth="1"/>
    <col min="15" max="15" width="10.85546875" style="85" customWidth="1"/>
    <col min="16" max="16384" width="11.42578125" style="85"/>
  </cols>
  <sheetData>
    <row r="1" spans="1:18" ht="19.5" x14ac:dyDescent="0.25">
      <c r="A1" s="512" t="s">
        <v>72</v>
      </c>
      <c r="B1" s="512"/>
      <c r="C1" s="512"/>
      <c r="D1" s="512"/>
      <c r="E1" s="512"/>
    </row>
    <row r="2" spans="1:18" s="6" customFormat="1" ht="14.25" customHeight="1" x14ac:dyDescent="0.2">
      <c r="A2" s="130" t="s">
        <v>73</v>
      </c>
      <c r="B2" s="381"/>
      <c r="C2" s="381"/>
      <c r="D2" s="381"/>
      <c r="E2" s="381"/>
      <c r="F2" s="381"/>
      <c r="G2" s="381"/>
      <c r="H2" s="88"/>
      <c r="L2" s="87"/>
    </row>
    <row r="3" spans="1:18" s="89" customFormat="1" x14ac:dyDescent="0.2">
      <c r="D3" s="90"/>
      <c r="L3" s="90"/>
    </row>
    <row r="4" spans="1:18" ht="18.75" thickBot="1" x14ac:dyDescent="0.3">
      <c r="A4" s="91" t="s">
        <v>74</v>
      </c>
      <c r="B4" s="92"/>
      <c r="C4" s="92"/>
      <c r="D4" s="93"/>
      <c r="E4" s="94"/>
      <c r="F4" s="94"/>
      <c r="G4" s="94"/>
      <c r="I4" s="91" t="s">
        <v>75</v>
      </c>
      <c r="J4" s="92"/>
      <c r="K4" s="92"/>
      <c r="L4" s="93"/>
      <c r="M4" s="94"/>
      <c r="N4" s="94"/>
      <c r="O4" s="94"/>
    </row>
    <row r="5" spans="1:18" ht="15" x14ac:dyDescent="0.2">
      <c r="A5" s="95" t="s">
        <v>76</v>
      </c>
      <c r="B5" s="95"/>
      <c r="C5" s="95"/>
      <c r="D5" s="97"/>
      <c r="E5" s="98"/>
      <c r="F5" s="99" t="s">
        <v>77</v>
      </c>
      <c r="G5" s="99" t="s">
        <v>78</v>
      </c>
      <c r="I5" s="95" t="s">
        <v>79</v>
      </c>
      <c r="J5" s="95"/>
      <c r="K5" s="95"/>
      <c r="L5" s="97"/>
      <c r="M5" s="98"/>
      <c r="N5" s="99" t="s">
        <v>77</v>
      </c>
      <c r="O5" s="99" t="s">
        <v>78</v>
      </c>
    </row>
    <row r="6" spans="1:18" x14ac:dyDescent="0.2">
      <c r="A6" s="425">
        <v>1</v>
      </c>
      <c r="B6" s="100" t="s">
        <v>7</v>
      </c>
      <c r="C6" s="100" t="s">
        <v>80</v>
      </c>
      <c r="D6" s="100" t="s">
        <v>7</v>
      </c>
      <c r="E6" s="427">
        <v>1.03</v>
      </c>
      <c r="F6" s="101" t="s">
        <v>81</v>
      </c>
      <c r="G6" s="102" t="s">
        <v>23</v>
      </c>
      <c r="I6" s="425"/>
      <c r="J6" s="100"/>
      <c r="K6" s="100" t="s">
        <v>82</v>
      </c>
      <c r="L6" s="100" t="s">
        <v>7</v>
      </c>
      <c r="M6" s="427">
        <v>0.01</v>
      </c>
      <c r="N6" s="101" t="s">
        <v>83</v>
      </c>
      <c r="O6" s="102" t="s">
        <v>23</v>
      </c>
    </row>
    <row r="7" spans="1:18" x14ac:dyDescent="0.2">
      <c r="A7" s="433">
        <v>1.03</v>
      </c>
      <c r="B7" s="103" t="s">
        <v>8</v>
      </c>
      <c r="C7" s="103" t="s">
        <v>80</v>
      </c>
      <c r="D7" s="103" t="s">
        <v>7</v>
      </c>
      <c r="E7" s="435">
        <v>1.1000000000000001</v>
      </c>
      <c r="F7" s="104" t="s">
        <v>84</v>
      </c>
      <c r="G7" s="533" t="s">
        <v>16</v>
      </c>
      <c r="I7" s="425">
        <v>0.01</v>
      </c>
      <c r="J7" s="100" t="s">
        <v>9</v>
      </c>
      <c r="K7" s="100" t="str">
        <f>+K6</f>
        <v>I5</v>
      </c>
      <c r="L7" s="100" t="s">
        <v>7</v>
      </c>
      <c r="M7" s="427">
        <v>0.02</v>
      </c>
      <c r="N7" s="101" t="s">
        <v>85</v>
      </c>
      <c r="O7" s="106" t="s">
        <v>16</v>
      </c>
    </row>
    <row r="8" spans="1:18" x14ac:dyDescent="0.2">
      <c r="A8" s="437">
        <v>0.99</v>
      </c>
      <c r="B8" s="107" t="s">
        <v>7</v>
      </c>
      <c r="C8" s="107" t="s">
        <v>80</v>
      </c>
      <c r="D8" s="107" t="s">
        <v>9</v>
      </c>
      <c r="E8" s="440">
        <v>1</v>
      </c>
      <c r="F8" s="108" t="s">
        <v>86</v>
      </c>
      <c r="G8" s="534"/>
      <c r="I8" s="425">
        <v>0.02</v>
      </c>
      <c r="J8" s="100" t="s">
        <v>9</v>
      </c>
      <c r="K8" s="100" t="str">
        <f>+K7</f>
        <v>I5</v>
      </c>
      <c r="L8" s="100" t="s">
        <v>7</v>
      </c>
      <c r="M8" s="427">
        <v>0.03</v>
      </c>
      <c r="N8" s="101" t="s">
        <v>87</v>
      </c>
      <c r="O8" s="106" t="s">
        <v>17</v>
      </c>
      <c r="P8" s="110"/>
      <c r="Q8" s="110"/>
      <c r="R8" s="110"/>
    </row>
    <row r="9" spans="1:18" x14ac:dyDescent="0.2">
      <c r="A9" s="433">
        <v>1.1000000000000001</v>
      </c>
      <c r="B9" s="103" t="s">
        <v>8</v>
      </c>
      <c r="C9" s="103" t="s">
        <v>80</v>
      </c>
      <c r="D9" s="103" t="s">
        <v>7</v>
      </c>
      <c r="E9" s="435">
        <v>1.2</v>
      </c>
      <c r="F9" s="111" t="s">
        <v>88</v>
      </c>
      <c r="G9" s="533" t="s">
        <v>17</v>
      </c>
      <c r="I9" s="425">
        <v>0.03</v>
      </c>
      <c r="J9" s="100" t="s">
        <v>9</v>
      </c>
      <c r="K9" s="100" t="str">
        <f>+K8</f>
        <v>I5</v>
      </c>
      <c r="L9" s="100" t="s">
        <v>7</v>
      </c>
      <c r="M9" s="427">
        <v>0.04</v>
      </c>
      <c r="N9" s="101" t="s">
        <v>89</v>
      </c>
      <c r="O9" s="106" t="s">
        <v>18</v>
      </c>
      <c r="P9" s="110"/>
      <c r="Q9" s="110"/>
      <c r="R9" s="110"/>
    </row>
    <row r="10" spans="1:18" x14ac:dyDescent="0.2">
      <c r="A10" s="437">
        <v>0.97499999999999998</v>
      </c>
      <c r="B10" s="107" t="s">
        <v>7</v>
      </c>
      <c r="C10" s="107" t="s">
        <v>80</v>
      </c>
      <c r="D10" s="107" t="s">
        <v>9</v>
      </c>
      <c r="E10" s="440">
        <v>0.99</v>
      </c>
      <c r="F10" s="108" t="s">
        <v>90</v>
      </c>
      <c r="G10" s="534"/>
      <c r="I10" s="425">
        <v>0.04</v>
      </c>
      <c r="J10" s="100" t="s">
        <v>9</v>
      </c>
      <c r="K10" s="100" t="str">
        <f>+K9</f>
        <v>I5</v>
      </c>
      <c r="L10" s="100" t="s">
        <v>7</v>
      </c>
      <c r="M10" s="427">
        <v>0.05</v>
      </c>
      <c r="N10" s="101" t="s">
        <v>91</v>
      </c>
      <c r="O10" s="106" t="s">
        <v>19</v>
      </c>
      <c r="P10" s="110"/>
      <c r="Q10" s="110"/>
      <c r="R10" s="110"/>
    </row>
    <row r="11" spans="1:18" x14ac:dyDescent="0.2">
      <c r="A11" s="425">
        <v>1.2</v>
      </c>
      <c r="B11" s="100" t="s">
        <v>8</v>
      </c>
      <c r="C11" s="100" t="s">
        <v>80</v>
      </c>
      <c r="D11" s="100"/>
      <c r="E11" s="427"/>
      <c r="F11" s="101" t="s">
        <v>92</v>
      </c>
      <c r="G11" s="106" t="s">
        <v>21</v>
      </c>
      <c r="I11" s="425">
        <v>0.05</v>
      </c>
      <c r="J11" s="100" t="s">
        <v>9</v>
      </c>
      <c r="K11" s="100" t="str">
        <f>+K10</f>
        <v>I5</v>
      </c>
      <c r="L11" s="100" t="str">
        <f>+L10</f>
        <v>&lt;=</v>
      </c>
      <c r="M11" s="427">
        <v>0.06</v>
      </c>
      <c r="N11" s="101" t="s">
        <v>93</v>
      </c>
      <c r="O11" s="106" t="s">
        <v>20</v>
      </c>
      <c r="P11" s="110"/>
      <c r="Q11" s="110"/>
      <c r="R11" s="110"/>
    </row>
    <row r="12" spans="1:18" ht="12.75" customHeight="1" thickBot="1" x14ac:dyDescent="0.25">
      <c r="A12" s="437">
        <v>0.95499999999999996</v>
      </c>
      <c r="B12" s="107" t="s">
        <v>7</v>
      </c>
      <c r="C12" s="107" t="s">
        <v>80</v>
      </c>
      <c r="D12" s="107" t="s">
        <v>9</v>
      </c>
      <c r="E12" s="440">
        <v>0.97499999999999998</v>
      </c>
      <c r="F12" s="108" t="s">
        <v>94</v>
      </c>
      <c r="G12" s="109" t="s">
        <v>18</v>
      </c>
      <c r="I12" s="129">
        <v>0.06</v>
      </c>
      <c r="J12" s="93" t="s">
        <v>9</v>
      </c>
      <c r="K12" s="93" t="s">
        <v>82</v>
      </c>
      <c r="L12" s="93"/>
      <c r="M12" s="94"/>
      <c r="N12" s="116" t="s">
        <v>95</v>
      </c>
      <c r="O12" s="113" t="s">
        <v>22</v>
      </c>
      <c r="P12" s="110"/>
      <c r="Q12" s="110"/>
      <c r="R12" s="110"/>
    </row>
    <row r="13" spans="1:18" x14ac:dyDescent="0.2">
      <c r="A13" s="437">
        <v>0.93</v>
      </c>
      <c r="B13" s="107" t="s">
        <v>7</v>
      </c>
      <c r="C13" s="107" t="s">
        <v>80</v>
      </c>
      <c r="D13" s="107" t="s">
        <v>9</v>
      </c>
      <c r="E13" s="440">
        <v>0.95499999999999996</v>
      </c>
      <c r="F13" s="108" t="s">
        <v>96</v>
      </c>
      <c r="G13" s="105" t="s">
        <v>19</v>
      </c>
    </row>
    <row r="14" spans="1:18" x14ac:dyDescent="0.2">
      <c r="A14" s="425">
        <v>0.9</v>
      </c>
      <c r="B14" s="100" t="s">
        <v>8</v>
      </c>
      <c r="C14" s="100" t="s">
        <v>80</v>
      </c>
      <c r="D14" s="100" t="s">
        <v>7</v>
      </c>
      <c r="E14" s="427">
        <v>0.93</v>
      </c>
      <c r="F14" s="108" t="s">
        <v>97</v>
      </c>
      <c r="G14" s="106" t="s">
        <v>20</v>
      </c>
    </row>
    <row r="15" spans="1:18" ht="26.25" thickBot="1" x14ac:dyDescent="0.25">
      <c r="A15" s="94"/>
      <c r="B15" s="125"/>
      <c r="C15" s="93" t="s">
        <v>80</v>
      </c>
      <c r="D15" s="93" t="s">
        <v>9</v>
      </c>
      <c r="E15" s="465">
        <v>0.9</v>
      </c>
      <c r="F15" s="116" t="s">
        <v>98</v>
      </c>
      <c r="G15" s="121" t="s">
        <v>22</v>
      </c>
      <c r="J15" s="126"/>
      <c r="K15" s="126"/>
    </row>
    <row r="16" spans="1:18" x14ac:dyDescent="0.2">
      <c r="F16" s="110"/>
      <c r="G16" s="124"/>
    </row>
    <row r="17" spans="1:15" x14ac:dyDescent="0.2">
      <c r="F17" s="110"/>
    </row>
    <row r="18" spans="1:15" ht="18.75" thickBot="1" x14ac:dyDescent="0.3">
      <c r="A18" s="91" t="s">
        <v>99</v>
      </c>
      <c r="B18" s="92"/>
      <c r="C18" s="92"/>
      <c r="D18" s="93"/>
      <c r="E18" s="94"/>
      <c r="F18" s="94"/>
      <c r="G18" s="94"/>
      <c r="I18" s="91" t="s">
        <v>100</v>
      </c>
      <c r="J18" s="92"/>
      <c r="K18" s="92"/>
      <c r="L18" s="93"/>
      <c r="M18" s="94"/>
      <c r="N18" s="94"/>
      <c r="O18" s="94"/>
    </row>
    <row r="19" spans="1:15" ht="15" x14ac:dyDescent="0.2">
      <c r="A19" s="536" t="s">
        <v>101</v>
      </c>
      <c r="B19" s="536"/>
      <c r="C19" s="536"/>
      <c r="D19" s="536"/>
      <c r="E19" s="536"/>
      <c r="F19" s="99" t="s">
        <v>77</v>
      </c>
      <c r="G19" s="99" t="s">
        <v>78</v>
      </c>
      <c r="I19" s="95" t="s">
        <v>102</v>
      </c>
      <c r="J19" s="95"/>
      <c r="K19" s="95"/>
      <c r="L19" s="97"/>
      <c r="M19" s="98"/>
      <c r="N19" s="99" t="s">
        <v>77</v>
      </c>
      <c r="O19" s="99" t="s">
        <v>78</v>
      </c>
    </row>
    <row r="20" spans="1:15" ht="24.75" customHeight="1" x14ac:dyDescent="0.2">
      <c r="A20" s="425"/>
      <c r="B20" s="100"/>
      <c r="C20" s="100" t="s">
        <v>103</v>
      </c>
      <c r="D20" s="100" t="s">
        <v>10</v>
      </c>
      <c r="E20" s="427">
        <v>1</v>
      </c>
      <c r="F20" s="101" t="s">
        <v>104</v>
      </c>
      <c r="G20" s="102" t="s">
        <v>23</v>
      </c>
      <c r="H20" s="85" t="s">
        <v>15</v>
      </c>
      <c r="I20" s="425">
        <v>7.0000000000000007E-2</v>
      </c>
      <c r="J20" s="100" t="s">
        <v>7</v>
      </c>
      <c r="K20" s="100" t="s">
        <v>105</v>
      </c>
      <c r="L20" s="100" t="s">
        <v>7</v>
      </c>
      <c r="M20" s="427">
        <v>0.1</v>
      </c>
      <c r="N20" s="101" t="s">
        <v>106</v>
      </c>
      <c r="O20" s="102" t="s">
        <v>23</v>
      </c>
    </row>
    <row r="21" spans="1:15" x14ac:dyDescent="0.2">
      <c r="A21" s="425">
        <v>1</v>
      </c>
      <c r="B21" s="100" t="s">
        <v>11</v>
      </c>
      <c r="C21" s="100" t="s">
        <v>103</v>
      </c>
      <c r="D21" s="100" t="s">
        <v>10</v>
      </c>
      <c r="E21" s="427">
        <v>0.85</v>
      </c>
      <c r="F21" s="101" t="s">
        <v>107</v>
      </c>
      <c r="G21" s="106" t="s">
        <v>16</v>
      </c>
      <c r="I21" s="433">
        <v>0.1</v>
      </c>
      <c r="J21" s="103" t="s">
        <v>8</v>
      </c>
      <c r="K21" s="103" t="s">
        <v>105</v>
      </c>
      <c r="L21" s="103" t="s">
        <v>7</v>
      </c>
      <c r="M21" s="435">
        <v>0.12</v>
      </c>
      <c r="N21" s="104" t="s">
        <v>108</v>
      </c>
      <c r="O21" s="533" t="s">
        <v>16</v>
      </c>
    </row>
    <row r="22" spans="1:15" x14ac:dyDescent="0.2">
      <c r="A22" s="425">
        <v>0.85</v>
      </c>
      <c r="B22" s="100" t="s">
        <v>11</v>
      </c>
      <c r="C22" s="100" t="s">
        <v>103</v>
      </c>
      <c r="D22" s="100" t="s">
        <v>10</v>
      </c>
      <c r="E22" s="427">
        <v>0.7</v>
      </c>
      <c r="F22" s="101" t="s">
        <v>109</v>
      </c>
      <c r="G22" s="106" t="s">
        <v>17</v>
      </c>
      <c r="I22" s="437">
        <v>0.05</v>
      </c>
      <c r="J22" s="107" t="s">
        <v>7</v>
      </c>
      <c r="K22" s="107" t="s">
        <v>105</v>
      </c>
      <c r="L22" s="107" t="s">
        <v>9</v>
      </c>
      <c r="M22" s="440">
        <v>7.0000000000000007E-2</v>
      </c>
      <c r="N22" s="108" t="s">
        <v>110</v>
      </c>
      <c r="O22" s="534"/>
    </row>
    <row r="23" spans="1:15" x14ac:dyDescent="0.2">
      <c r="A23" s="425">
        <v>0.7</v>
      </c>
      <c r="B23" s="100" t="s">
        <v>11</v>
      </c>
      <c r="C23" s="100" t="s">
        <v>103</v>
      </c>
      <c r="D23" s="100" t="s">
        <v>10</v>
      </c>
      <c r="E23" s="427">
        <v>0.55000000000000004</v>
      </c>
      <c r="F23" s="101" t="s">
        <v>111</v>
      </c>
      <c r="G23" s="106" t="s">
        <v>18</v>
      </c>
      <c r="I23" s="443">
        <v>0.12</v>
      </c>
      <c r="J23" s="114" t="s">
        <v>8</v>
      </c>
      <c r="K23" s="114" t="s">
        <v>105</v>
      </c>
      <c r="L23" s="114" t="s">
        <v>7</v>
      </c>
      <c r="M23" s="444">
        <v>0.14000000000000001</v>
      </c>
      <c r="N23" s="111" t="s">
        <v>112</v>
      </c>
      <c r="O23" s="533" t="s">
        <v>17</v>
      </c>
    </row>
    <row r="24" spans="1:15" x14ac:dyDescent="0.2">
      <c r="A24" s="425">
        <v>0.55000000000000004</v>
      </c>
      <c r="B24" s="100" t="s">
        <v>11</v>
      </c>
      <c r="C24" s="100" t="s">
        <v>103</v>
      </c>
      <c r="D24" s="100" t="s">
        <v>10</v>
      </c>
      <c r="E24" s="427">
        <v>0.4</v>
      </c>
      <c r="F24" s="101" t="s">
        <v>113</v>
      </c>
      <c r="G24" s="106" t="s">
        <v>19</v>
      </c>
      <c r="I24" s="437">
        <v>0.03</v>
      </c>
      <c r="J24" s="107" t="s">
        <v>7</v>
      </c>
      <c r="K24" s="107" t="s">
        <v>105</v>
      </c>
      <c r="L24" s="107" t="s">
        <v>9</v>
      </c>
      <c r="M24" s="440">
        <v>0.05</v>
      </c>
      <c r="N24" s="108" t="s">
        <v>114</v>
      </c>
      <c r="O24" s="534"/>
    </row>
    <row r="25" spans="1:15" x14ac:dyDescent="0.2">
      <c r="A25" s="443">
        <v>0.4</v>
      </c>
      <c r="B25" s="114" t="s">
        <v>11</v>
      </c>
      <c r="C25" s="114" t="s">
        <v>103</v>
      </c>
      <c r="D25" s="100" t="s">
        <v>10</v>
      </c>
      <c r="E25" s="427">
        <v>0.25</v>
      </c>
      <c r="F25" s="101" t="s">
        <v>115</v>
      </c>
      <c r="G25" s="105" t="s">
        <v>20</v>
      </c>
      <c r="I25" s="443">
        <v>0.14000000000000001</v>
      </c>
      <c r="J25" s="114" t="s">
        <v>8</v>
      </c>
      <c r="K25" s="114" t="s">
        <v>105</v>
      </c>
      <c r="L25" s="114" t="s">
        <v>7</v>
      </c>
      <c r="M25" s="444">
        <v>0.15</v>
      </c>
      <c r="N25" s="111" t="s">
        <v>116</v>
      </c>
      <c r="O25" s="533" t="s">
        <v>18</v>
      </c>
    </row>
    <row r="26" spans="1:15" ht="13.5" thickBot="1" x14ac:dyDescent="0.25">
      <c r="A26" s="127">
        <v>0.25</v>
      </c>
      <c r="B26" s="120" t="s">
        <v>11</v>
      </c>
      <c r="C26" s="120" t="s">
        <v>103</v>
      </c>
      <c r="D26" s="120"/>
      <c r="E26" s="112"/>
      <c r="F26" s="123" t="s">
        <v>117</v>
      </c>
      <c r="G26" s="121" t="s">
        <v>22</v>
      </c>
      <c r="I26" s="437">
        <v>0.02</v>
      </c>
      <c r="J26" s="107" t="s">
        <v>7</v>
      </c>
      <c r="K26" s="107" t="s">
        <v>105</v>
      </c>
      <c r="L26" s="107" t="s">
        <v>9</v>
      </c>
      <c r="M26" s="440">
        <v>0.03</v>
      </c>
      <c r="N26" s="108" t="s">
        <v>118</v>
      </c>
      <c r="O26" s="534"/>
    </row>
    <row r="27" spans="1:15" ht="12.75" customHeight="1" x14ac:dyDescent="0.25">
      <c r="B27" s="117"/>
      <c r="C27" s="117"/>
      <c r="F27" s="115"/>
      <c r="I27" s="443">
        <v>0.15</v>
      </c>
      <c r="J27" s="114" t="s">
        <v>8</v>
      </c>
      <c r="K27" s="114" t="s">
        <v>105</v>
      </c>
      <c r="L27" s="114" t="s">
        <v>7</v>
      </c>
      <c r="M27" s="444">
        <v>0.16</v>
      </c>
      <c r="N27" s="111" t="s">
        <v>116</v>
      </c>
      <c r="O27" s="533" t="s">
        <v>19</v>
      </c>
    </row>
    <row r="28" spans="1:15" x14ac:dyDescent="0.2">
      <c r="F28" s="110"/>
      <c r="I28" s="437">
        <v>0.01</v>
      </c>
      <c r="J28" s="107" t="s">
        <v>7</v>
      </c>
      <c r="K28" s="107" t="s">
        <v>105</v>
      </c>
      <c r="L28" s="107" t="s">
        <v>9</v>
      </c>
      <c r="M28" s="440">
        <v>0.02</v>
      </c>
      <c r="N28" s="108" t="s">
        <v>119</v>
      </c>
      <c r="O28" s="534"/>
    </row>
    <row r="29" spans="1:15" x14ac:dyDescent="0.2">
      <c r="I29" s="443">
        <v>0.16</v>
      </c>
      <c r="J29" s="114" t="s">
        <v>8</v>
      </c>
      <c r="K29" s="114" t="s">
        <v>105</v>
      </c>
      <c r="L29" s="114" t="s">
        <v>7</v>
      </c>
      <c r="M29" s="444">
        <v>0.17</v>
      </c>
      <c r="N29" s="111" t="s">
        <v>116</v>
      </c>
      <c r="O29" s="533" t="s">
        <v>20</v>
      </c>
    </row>
    <row r="30" spans="1:15" x14ac:dyDescent="0.2">
      <c r="I30" s="437">
        <v>0</v>
      </c>
      <c r="J30" s="107" t="s">
        <v>7</v>
      </c>
      <c r="K30" s="107" t="s">
        <v>105</v>
      </c>
      <c r="L30" s="107" t="s">
        <v>9</v>
      </c>
      <c r="M30" s="440">
        <v>0.01</v>
      </c>
      <c r="N30" s="108" t="s">
        <v>120</v>
      </c>
      <c r="O30" s="534"/>
    </row>
    <row r="31" spans="1:15" x14ac:dyDescent="0.2">
      <c r="I31" s="443">
        <v>0.17</v>
      </c>
      <c r="J31" s="114" t="s">
        <v>8</v>
      </c>
      <c r="K31" s="114" t="s">
        <v>105</v>
      </c>
      <c r="L31" s="114"/>
      <c r="M31" s="128"/>
      <c r="N31" s="111" t="s">
        <v>121</v>
      </c>
      <c r="O31" s="533" t="s">
        <v>22</v>
      </c>
    </row>
    <row r="32" spans="1:15" ht="13.5" thickBot="1" x14ac:dyDescent="0.25">
      <c r="I32" s="94"/>
      <c r="J32" s="93"/>
      <c r="K32" s="93" t="s">
        <v>105</v>
      </c>
      <c r="L32" s="93" t="s">
        <v>9</v>
      </c>
      <c r="M32" s="465">
        <v>0</v>
      </c>
      <c r="N32" s="116" t="s">
        <v>122</v>
      </c>
      <c r="O32" s="535"/>
    </row>
    <row r="35" spans="1:15" ht="18.75" thickBot="1" x14ac:dyDescent="0.3">
      <c r="A35" s="91" t="s">
        <v>123</v>
      </c>
      <c r="B35" s="94"/>
      <c r="C35" s="94"/>
      <c r="D35" s="93"/>
      <c r="E35" s="94"/>
      <c r="F35" s="94"/>
      <c r="G35" s="94"/>
      <c r="I35" s="91" t="s">
        <v>124</v>
      </c>
      <c r="J35" s="94"/>
      <c r="K35" s="94"/>
      <c r="L35" s="93"/>
      <c r="M35" s="94"/>
      <c r="N35" s="94"/>
      <c r="O35" s="94"/>
    </row>
    <row r="36" spans="1:15" ht="15" x14ac:dyDescent="0.2">
      <c r="A36" s="95" t="s">
        <v>125</v>
      </c>
      <c r="B36" s="95"/>
      <c r="C36" s="95"/>
      <c r="D36" s="97"/>
      <c r="E36" s="98"/>
      <c r="F36" s="122" t="s">
        <v>77</v>
      </c>
      <c r="G36" s="99" t="s">
        <v>78</v>
      </c>
      <c r="I36" s="95" t="s">
        <v>126</v>
      </c>
      <c r="J36" s="95"/>
      <c r="K36" s="95"/>
      <c r="L36" s="97"/>
      <c r="M36" s="98"/>
      <c r="N36" s="99" t="s">
        <v>77</v>
      </c>
      <c r="O36" s="99" t="s">
        <v>78</v>
      </c>
    </row>
    <row r="37" spans="1:15" ht="25.5" x14ac:dyDescent="0.2">
      <c r="A37" s="463"/>
      <c r="B37" s="100"/>
      <c r="C37" s="100" t="s">
        <v>127</v>
      </c>
      <c r="D37" s="100" t="s">
        <v>7</v>
      </c>
      <c r="E37" s="427">
        <v>0</v>
      </c>
      <c r="F37" s="101" t="s">
        <v>128</v>
      </c>
      <c r="G37" s="102" t="s">
        <v>23</v>
      </c>
      <c r="I37" s="425">
        <v>-0.01</v>
      </c>
      <c r="J37" s="100" t="s">
        <v>9</v>
      </c>
      <c r="K37" s="100" t="s">
        <v>129</v>
      </c>
      <c r="L37" s="100" t="s">
        <v>7</v>
      </c>
      <c r="M37" s="427">
        <v>0.01</v>
      </c>
      <c r="N37" s="101" t="s">
        <v>130</v>
      </c>
      <c r="O37" s="102" t="s">
        <v>23</v>
      </c>
    </row>
    <row r="38" spans="1:15" ht="12.75" customHeight="1" x14ac:dyDescent="0.2">
      <c r="A38" s="425">
        <v>0</v>
      </c>
      <c r="B38" s="100" t="s">
        <v>9</v>
      </c>
      <c r="C38" s="100" t="s">
        <v>127</v>
      </c>
      <c r="D38" s="100" t="s">
        <v>7</v>
      </c>
      <c r="E38" s="427">
        <v>0.01</v>
      </c>
      <c r="F38" s="101" t="s">
        <v>131</v>
      </c>
      <c r="G38" s="106" t="s">
        <v>16</v>
      </c>
      <c r="I38" s="464">
        <v>0.01</v>
      </c>
      <c r="J38" s="382" t="s">
        <v>9</v>
      </c>
      <c r="K38" s="382" t="s">
        <v>129</v>
      </c>
      <c r="L38" s="382" t="s">
        <v>7</v>
      </c>
      <c r="M38" s="431">
        <v>1.7999999999999999E-2</v>
      </c>
      <c r="N38" s="531" t="s">
        <v>132</v>
      </c>
      <c r="O38" s="533" t="s">
        <v>16</v>
      </c>
    </row>
    <row r="39" spans="1:15" x14ac:dyDescent="0.2">
      <c r="A39" s="425">
        <v>0.01</v>
      </c>
      <c r="B39" s="100" t="s">
        <v>9</v>
      </c>
      <c r="C39" s="100" t="s">
        <v>127</v>
      </c>
      <c r="D39" s="100" t="s">
        <v>7</v>
      </c>
      <c r="E39" s="427">
        <v>0.02</v>
      </c>
      <c r="F39" s="101" t="s">
        <v>133</v>
      </c>
      <c r="G39" s="106" t="s">
        <v>17</v>
      </c>
      <c r="I39" s="466">
        <v>-5.5E-2</v>
      </c>
      <c r="J39" s="201" t="s">
        <v>9</v>
      </c>
      <c r="K39" s="201" t="str">
        <f>+K37</f>
        <v>I7</v>
      </c>
      <c r="L39" s="201" t="s">
        <v>7</v>
      </c>
      <c r="M39" s="467">
        <v>-0.01</v>
      </c>
      <c r="N39" s="532"/>
      <c r="O39" s="534"/>
    </row>
    <row r="40" spans="1:15" ht="12.75" customHeight="1" x14ac:dyDescent="0.2">
      <c r="A40" s="425">
        <v>0.02</v>
      </c>
      <c r="B40" s="100" t="s">
        <v>9</v>
      </c>
      <c r="C40" s="100" t="s">
        <v>127</v>
      </c>
      <c r="D40" s="100" t="s">
        <v>7</v>
      </c>
      <c r="E40" s="427">
        <v>0.03</v>
      </c>
      <c r="F40" s="101" t="s">
        <v>134</v>
      </c>
      <c r="G40" s="106" t="s">
        <v>18</v>
      </c>
      <c r="I40" s="468">
        <v>1.7999999999999999E-2</v>
      </c>
      <c r="J40" s="103" t="str">
        <f>+J38</f>
        <v>&lt;</v>
      </c>
      <c r="K40" s="103" t="str">
        <f>+K38</f>
        <v>I7</v>
      </c>
      <c r="L40" s="103" t="s">
        <v>7</v>
      </c>
      <c r="M40" s="435">
        <v>2.5999999999999999E-2</v>
      </c>
      <c r="N40" s="531" t="s">
        <v>135</v>
      </c>
      <c r="O40" s="533" t="s">
        <v>17</v>
      </c>
    </row>
    <row r="41" spans="1:15" x14ac:dyDescent="0.2">
      <c r="A41" s="425">
        <v>0.03</v>
      </c>
      <c r="B41" s="100" t="s">
        <v>9</v>
      </c>
      <c r="C41" s="100" t="s">
        <v>127</v>
      </c>
      <c r="D41" s="100" t="s">
        <v>7</v>
      </c>
      <c r="E41" s="427">
        <v>0.04</v>
      </c>
      <c r="F41" s="101" t="s">
        <v>136</v>
      </c>
      <c r="G41" s="106" t="s">
        <v>19</v>
      </c>
      <c r="I41" s="469">
        <v>-0.1</v>
      </c>
      <c r="J41" s="107" t="str">
        <f>+J39</f>
        <v>&lt;</v>
      </c>
      <c r="K41" s="107" t="str">
        <f>+K39</f>
        <v>I7</v>
      </c>
      <c r="L41" s="107" t="s">
        <v>7</v>
      </c>
      <c r="M41" s="440">
        <v>-5.5E-2</v>
      </c>
      <c r="N41" s="532"/>
      <c r="O41" s="534"/>
    </row>
    <row r="42" spans="1:15" x14ac:dyDescent="0.2">
      <c r="A42" s="433">
        <v>0.04</v>
      </c>
      <c r="B42" s="103" t="s">
        <v>9</v>
      </c>
      <c r="C42" s="103" t="s">
        <v>127</v>
      </c>
      <c r="D42" s="100" t="s">
        <v>7</v>
      </c>
      <c r="E42" s="427">
        <v>0.05</v>
      </c>
      <c r="F42" s="101" t="s">
        <v>137</v>
      </c>
      <c r="G42" s="105" t="s">
        <v>20</v>
      </c>
      <c r="K42" s="86" t="s">
        <v>129</v>
      </c>
      <c r="L42" s="100" t="s">
        <v>7</v>
      </c>
      <c r="M42" s="440">
        <v>-0.1</v>
      </c>
      <c r="N42" s="124" t="s">
        <v>138</v>
      </c>
      <c r="O42" s="124" t="s">
        <v>21</v>
      </c>
    </row>
    <row r="43" spans="1:15" ht="13.5" thickBot="1" x14ac:dyDescent="0.25">
      <c r="A43" s="127">
        <v>0.05</v>
      </c>
      <c r="B43" s="120" t="s">
        <v>9</v>
      </c>
      <c r="C43" s="120" t="s">
        <v>127</v>
      </c>
      <c r="D43" s="120"/>
      <c r="E43" s="112"/>
      <c r="F43" s="123" t="s">
        <v>139</v>
      </c>
      <c r="G43" s="121" t="s">
        <v>22</v>
      </c>
      <c r="I43" s="470">
        <v>2.5999999999999999E-2</v>
      </c>
      <c r="J43" s="100" t="str">
        <f>+J41</f>
        <v>&lt;</v>
      </c>
      <c r="K43" s="100" t="str">
        <f>+K41</f>
        <v>I7</v>
      </c>
      <c r="L43" s="100" t="s">
        <v>7</v>
      </c>
      <c r="M43" s="427">
        <v>3.4000000000000002E-2</v>
      </c>
      <c r="N43" s="101" t="s">
        <v>140</v>
      </c>
      <c r="O43" s="106" t="s">
        <v>18</v>
      </c>
    </row>
    <row r="44" spans="1:15" x14ac:dyDescent="0.2">
      <c r="I44" s="470">
        <v>3.4000000000000002E-2</v>
      </c>
      <c r="J44" s="100" t="str">
        <f t="shared" ref="J44:K46" si="0">+J43</f>
        <v>&lt;</v>
      </c>
      <c r="K44" s="100" t="str">
        <f t="shared" si="0"/>
        <v>I7</v>
      </c>
      <c r="L44" s="100" t="s">
        <v>7</v>
      </c>
      <c r="M44" s="427">
        <v>4.2000000000000003E-2</v>
      </c>
      <c r="N44" s="101" t="s">
        <v>141</v>
      </c>
      <c r="O44" s="106" t="s">
        <v>19</v>
      </c>
    </row>
    <row r="45" spans="1:15" x14ac:dyDescent="0.2">
      <c r="I45" s="470">
        <v>4.2000000000000003E-2</v>
      </c>
      <c r="J45" s="100" t="str">
        <f t="shared" si="0"/>
        <v>&lt;</v>
      </c>
      <c r="K45" s="100" t="str">
        <f t="shared" si="0"/>
        <v>I7</v>
      </c>
      <c r="L45" s="100" t="s">
        <v>7</v>
      </c>
      <c r="M45" s="427">
        <v>0.05</v>
      </c>
      <c r="N45" s="101" t="s">
        <v>142</v>
      </c>
      <c r="O45" s="105" t="s">
        <v>20</v>
      </c>
    </row>
    <row r="46" spans="1:15" ht="13.5" thickBot="1" x14ac:dyDescent="0.25">
      <c r="I46" s="471">
        <v>0.05</v>
      </c>
      <c r="J46" s="120" t="str">
        <f t="shared" si="0"/>
        <v>&lt;</v>
      </c>
      <c r="K46" s="120" t="str">
        <f t="shared" si="0"/>
        <v>I7</v>
      </c>
      <c r="L46" s="120"/>
      <c r="M46" s="472"/>
      <c r="N46" s="123" t="s">
        <v>143</v>
      </c>
      <c r="O46" s="121" t="s">
        <v>22</v>
      </c>
    </row>
    <row r="49" spans="1:15" ht="18.75" thickBot="1" x14ac:dyDescent="0.3">
      <c r="A49" s="91" t="s">
        <v>144</v>
      </c>
      <c r="B49" s="91"/>
      <c r="C49" s="91"/>
      <c r="D49" s="93"/>
      <c r="E49" s="94"/>
      <c r="F49" s="94"/>
      <c r="G49" s="94"/>
      <c r="I49" s="91" t="s">
        <v>145</v>
      </c>
      <c r="J49" s="91"/>
      <c r="K49" s="91"/>
      <c r="L49" s="93"/>
      <c r="M49" s="94"/>
      <c r="N49" s="94"/>
      <c r="O49" s="94"/>
    </row>
    <row r="50" spans="1:15" ht="15" x14ac:dyDescent="0.2">
      <c r="A50" s="95" t="s">
        <v>146</v>
      </c>
      <c r="B50" s="95"/>
      <c r="C50" s="95"/>
      <c r="D50" s="97"/>
      <c r="E50" s="98"/>
      <c r="F50" s="99" t="s">
        <v>77</v>
      </c>
      <c r="G50" s="99" t="s">
        <v>78</v>
      </c>
      <c r="I50" s="95" t="s">
        <v>147</v>
      </c>
      <c r="J50" s="95"/>
      <c r="K50" s="95"/>
      <c r="L50" s="97"/>
      <c r="M50" s="98"/>
      <c r="N50" s="99" t="s">
        <v>77</v>
      </c>
      <c r="O50" s="99" t="s">
        <v>78</v>
      </c>
    </row>
    <row r="51" spans="1:15" x14ac:dyDescent="0.2">
      <c r="A51" s="463"/>
      <c r="B51" s="100"/>
      <c r="C51" s="100" t="s">
        <v>148</v>
      </c>
      <c r="D51" s="100" t="s">
        <v>7</v>
      </c>
      <c r="E51" s="427">
        <v>0</v>
      </c>
      <c r="F51" s="101" t="s">
        <v>149</v>
      </c>
      <c r="G51" s="102" t="s">
        <v>23</v>
      </c>
      <c r="I51" s="463"/>
      <c r="J51" s="100"/>
      <c r="K51" s="100" t="s">
        <v>150</v>
      </c>
      <c r="L51" s="100" t="s">
        <v>7</v>
      </c>
      <c r="M51" s="427">
        <v>2.5000000000000001E-2</v>
      </c>
      <c r="N51" s="101" t="s">
        <v>151</v>
      </c>
      <c r="O51" s="101" t="s">
        <v>23</v>
      </c>
    </row>
    <row r="52" spans="1:15" ht="25.5" x14ac:dyDescent="0.2">
      <c r="A52" s="425">
        <v>0</v>
      </c>
      <c r="B52" s="100" t="s">
        <v>9</v>
      </c>
      <c r="C52" s="100" t="str">
        <f>+C51</f>
        <v>I4</v>
      </c>
      <c r="D52" s="100" t="s">
        <v>7</v>
      </c>
      <c r="E52" s="427">
        <v>0.04</v>
      </c>
      <c r="F52" s="101" t="s">
        <v>509</v>
      </c>
      <c r="G52" s="106" t="s">
        <v>16</v>
      </c>
      <c r="I52" s="425">
        <v>2.5000000000000001E-2</v>
      </c>
      <c r="J52" s="100" t="s">
        <v>9</v>
      </c>
      <c r="K52" s="100" t="str">
        <f t="shared" ref="K52:L56" si="1">+K51</f>
        <v>I8</v>
      </c>
      <c r="L52" s="100" t="str">
        <f t="shared" si="1"/>
        <v>&lt;=</v>
      </c>
      <c r="M52" s="427">
        <v>3.5000000000000003E-2</v>
      </c>
      <c r="N52" s="101" t="s">
        <v>152</v>
      </c>
      <c r="O52" s="101" t="s">
        <v>16</v>
      </c>
    </row>
    <row r="53" spans="1:15" x14ac:dyDescent="0.2">
      <c r="A53" s="425">
        <v>0.04</v>
      </c>
      <c r="B53" s="100" t="s">
        <v>9</v>
      </c>
      <c r="C53" s="100" t="str">
        <f>+C52</f>
        <v>I4</v>
      </c>
      <c r="D53" s="100" t="s">
        <v>7</v>
      </c>
      <c r="E53" s="427">
        <v>7.0000000000000007E-2</v>
      </c>
      <c r="F53" s="101" t="s">
        <v>153</v>
      </c>
      <c r="G53" s="106" t="s">
        <v>17</v>
      </c>
      <c r="I53" s="425">
        <v>3.5000000000000003E-2</v>
      </c>
      <c r="J53" s="100" t="str">
        <f>+J52</f>
        <v>&lt;</v>
      </c>
      <c r="K53" s="100" t="str">
        <f t="shared" si="1"/>
        <v>I8</v>
      </c>
      <c r="L53" s="100" t="str">
        <f t="shared" si="1"/>
        <v>&lt;=</v>
      </c>
      <c r="M53" s="427">
        <v>4.4999999999999998E-2</v>
      </c>
      <c r="N53" s="101" t="s">
        <v>154</v>
      </c>
      <c r="O53" s="101" t="s">
        <v>17</v>
      </c>
    </row>
    <row r="54" spans="1:15" x14ac:dyDescent="0.2">
      <c r="A54" s="425">
        <v>7.0000000000000007E-2</v>
      </c>
      <c r="B54" s="100" t="s">
        <v>9</v>
      </c>
      <c r="C54" s="100" t="str">
        <f>+C53</f>
        <v>I4</v>
      </c>
      <c r="D54" s="100" t="s">
        <v>7</v>
      </c>
      <c r="E54" s="427">
        <v>0.09</v>
      </c>
      <c r="F54" s="101" t="s">
        <v>155</v>
      </c>
      <c r="G54" s="106" t="s">
        <v>18</v>
      </c>
      <c r="I54" s="425">
        <v>4.4999999999999998E-2</v>
      </c>
      <c r="J54" s="100" t="str">
        <f>+J53</f>
        <v>&lt;</v>
      </c>
      <c r="K54" s="100" t="str">
        <f t="shared" si="1"/>
        <v>I8</v>
      </c>
      <c r="L54" s="100" t="str">
        <f t="shared" si="1"/>
        <v>&lt;=</v>
      </c>
      <c r="M54" s="427">
        <v>5.5E-2</v>
      </c>
      <c r="N54" s="101" t="s">
        <v>156</v>
      </c>
      <c r="O54" s="101" t="s">
        <v>18</v>
      </c>
    </row>
    <row r="55" spans="1:15" x14ac:dyDescent="0.2">
      <c r="A55" s="425">
        <v>0.09</v>
      </c>
      <c r="B55" s="100" t="s">
        <v>9</v>
      </c>
      <c r="C55" s="100" t="str">
        <f>+C54</f>
        <v>I4</v>
      </c>
      <c r="D55" s="100" t="s">
        <v>7</v>
      </c>
      <c r="E55" s="427">
        <v>0.11</v>
      </c>
      <c r="F55" s="101" t="s">
        <v>157</v>
      </c>
      <c r="G55" s="106" t="s">
        <v>19</v>
      </c>
      <c r="I55" s="425">
        <v>5.5E-2</v>
      </c>
      <c r="J55" s="100" t="str">
        <f>+J54</f>
        <v>&lt;</v>
      </c>
      <c r="K55" s="100" t="str">
        <f t="shared" si="1"/>
        <v>I8</v>
      </c>
      <c r="L55" s="100" t="str">
        <f t="shared" si="1"/>
        <v>&lt;=</v>
      </c>
      <c r="M55" s="427">
        <v>6.5000000000000002E-2</v>
      </c>
      <c r="N55" s="101" t="s">
        <v>158</v>
      </c>
      <c r="O55" s="101" t="s">
        <v>19</v>
      </c>
    </row>
    <row r="56" spans="1:15" x14ac:dyDescent="0.2">
      <c r="A56" s="433">
        <v>0.11</v>
      </c>
      <c r="B56" s="103" t="s">
        <v>9</v>
      </c>
      <c r="C56" s="103" t="str">
        <f>+C55</f>
        <v>I4</v>
      </c>
      <c r="D56" s="100" t="s">
        <v>7</v>
      </c>
      <c r="E56" s="427">
        <v>0.13</v>
      </c>
      <c r="F56" s="101" t="s">
        <v>159</v>
      </c>
      <c r="G56" s="105" t="s">
        <v>20</v>
      </c>
      <c r="I56" s="425">
        <v>6.5000000000000002E-2</v>
      </c>
      <c r="J56" s="100" t="str">
        <f>+J55</f>
        <v>&lt;</v>
      </c>
      <c r="K56" s="100" t="str">
        <f>+K55</f>
        <v>I8</v>
      </c>
      <c r="L56" s="100" t="str">
        <f t="shared" si="1"/>
        <v>&lt;=</v>
      </c>
      <c r="M56" s="427">
        <v>7.4999999999999997E-2</v>
      </c>
      <c r="N56" s="101" t="s">
        <v>160</v>
      </c>
      <c r="O56" s="101" t="s">
        <v>20</v>
      </c>
    </row>
    <row r="57" spans="1:15" ht="13.5" thickBot="1" x14ac:dyDescent="0.25">
      <c r="A57" s="127">
        <v>0.13</v>
      </c>
      <c r="B57" s="120" t="s">
        <v>9</v>
      </c>
      <c r="C57" s="120" t="s">
        <v>148</v>
      </c>
      <c r="D57" s="120"/>
      <c r="E57" s="112"/>
      <c r="F57" s="123" t="s">
        <v>161</v>
      </c>
      <c r="G57" s="121" t="s">
        <v>22</v>
      </c>
      <c r="I57" s="473">
        <v>7.4999999999999997E-2</v>
      </c>
      <c r="J57" s="120" t="s">
        <v>9</v>
      </c>
      <c r="K57" s="120" t="s">
        <v>150</v>
      </c>
      <c r="L57" s="120"/>
      <c r="M57" s="472"/>
      <c r="N57" s="123" t="s">
        <v>162</v>
      </c>
      <c r="O57" s="123" t="s">
        <v>22</v>
      </c>
    </row>
    <row r="60" spans="1:15" ht="18.75" thickBot="1" x14ac:dyDescent="0.3">
      <c r="A60" s="412" t="s">
        <v>446</v>
      </c>
      <c r="B60" s="413"/>
      <c r="C60" s="413"/>
      <c r="D60" s="414"/>
      <c r="E60" s="415"/>
      <c r="F60" s="415"/>
      <c r="G60" s="415"/>
      <c r="I60" s="412" t="s">
        <v>481</v>
      </c>
      <c r="J60" s="412"/>
      <c r="K60" s="412"/>
      <c r="L60" s="414"/>
      <c r="M60" s="415"/>
      <c r="N60" s="415"/>
      <c r="O60" s="415"/>
    </row>
    <row r="61" spans="1:15" ht="15" x14ac:dyDescent="0.2">
      <c r="A61" s="416" t="s">
        <v>448</v>
      </c>
      <c r="B61" s="416"/>
      <c r="C61" s="416"/>
      <c r="D61" s="417"/>
      <c r="E61" s="418"/>
      <c r="F61" s="419" t="s">
        <v>77</v>
      </c>
      <c r="G61" s="419" t="s">
        <v>78</v>
      </c>
      <c r="I61" s="416" t="s">
        <v>483</v>
      </c>
      <c r="J61" s="416"/>
      <c r="K61" s="416"/>
      <c r="L61" s="417"/>
      <c r="M61" s="418"/>
      <c r="N61" s="419" t="s">
        <v>77</v>
      </c>
      <c r="O61" s="419" t="s">
        <v>78</v>
      </c>
    </row>
    <row r="62" spans="1:15" x14ac:dyDescent="0.2">
      <c r="A62" s="420"/>
      <c r="B62" s="421"/>
      <c r="C62" s="421" t="s">
        <v>450</v>
      </c>
      <c r="D62" s="421" t="s">
        <v>7</v>
      </c>
      <c r="E62" s="422">
        <v>0.5</v>
      </c>
      <c r="F62" s="423" t="s">
        <v>451</v>
      </c>
      <c r="G62" s="424" t="s">
        <v>23</v>
      </c>
      <c r="I62" s="463"/>
      <c r="J62" s="426"/>
      <c r="K62" s="426" t="s">
        <v>485</v>
      </c>
      <c r="L62" s="426" t="s">
        <v>7</v>
      </c>
      <c r="M62" s="427">
        <v>0.25</v>
      </c>
      <c r="N62" s="423" t="s">
        <v>510</v>
      </c>
      <c r="O62" s="428" t="s">
        <v>23</v>
      </c>
    </row>
    <row r="63" spans="1:15" x14ac:dyDescent="0.2">
      <c r="A63" s="429">
        <v>0.5</v>
      </c>
      <c r="B63" s="430" t="s">
        <v>8</v>
      </c>
      <c r="C63" s="421" t="str">
        <f>+C62</f>
        <v>I9</v>
      </c>
      <c r="D63" s="430" t="s">
        <v>7</v>
      </c>
      <c r="E63" s="431">
        <v>1</v>
      </c>
      <c r="F63" s="423" t="s">
        <v>454</v>
      </c>
      <c r="G63" s="432" t="s">
        <v>16</v>
      </c>
      <c r="I63" s="425">
        <v>0.25</v>
      </c>
      <c r="J63" s="426" t="s">
        <v>9</v>
      </c>
      <c r="K63" s="426" t="str">
        <f>+K62</f>
        <v>I10</v>
      </c>
      <c r="L63" s="426" t="s">
        <v>7</v>
      </c>
      <c r="M63" s="427">
        <v>0.75</v>
      </c>
      <c r="N63" s="423" t="s">
        <v>511</v>
      </c>
      <c r="O63" s="424" t="s">
        <v>16</v>
      </c>
    </row>
    <row r="64" spans="1:15" ht="25.5" x14ac:dyDescent="0.2">
      <c r="A64" s="425">
        <v>1</v>
      </c>
      <c r="B64" s="426" t="s">
        <v>8</v>
      </c>
      <c r="C64" s="421" t="str">
        <f>+C63</f>
        <v>I9</v>
      </c>
      <c r="D64" s="426" t="s">
        <v>7</v>
      </c>
      <c r="E64" s="427">
        <v>1.25</v>
      </c>
      <c r="F64" s="423" t="s">
        <v>455</v>
      </c>
      <c r="G64" s="424" t="s">
        <v>17</v>
      </c>
      <c r="I64" s="420">
        <v>0.75</v>
      </c>
      <c r="J64" s="421" t="s">
        <v>9</v>
      </c>
      <c r="K64" s="421" t="str">
        <f>+K63</f>
        <v>I10</v>
      </c>
      <c r="L64" s="421" t="s">
        <v>7</v>
      </c>
      <c r="M64" s="422">
        <v>1.25</v>
      </c>
      <c r="N64" s="423" t="s">
        <v>513</v>
      </c>
      <c r="O64" s="424" t="s">
        <v>17</v>
      </c>
    </row>
    <row r="65" spans="1:15" ht="25.5" x14ac:dyDescent="0.2">
      <c r="A65" s="437">
        <v>1.25</v>
      </c>
      <c r="B65" s="438" t="s">
        <v>7</v>
      </c>
      <c r="C65" s="421" t="str">
        <f>+C64</f>
        <v>I9</v>
      </c>
      <c r="D65" s="438" t="s">
        <v>9</v>
      </c>
      <c r="E65" s="440">
        <v>1.5</v>
      </c>
      <c r="F65" s="441" t="s">
        <v>457</v>
      </c>
      <c r="G65" s="442" t="s">
        <v>18</v>
      </c>
      <c r="I65" s="425">
        <v>1.25</v>
      </c>
      <c r="J65" s="426" t="s">
        <v>9</v>
      </c>
      <c r="K65" s="426" t="str">
        <f>+K64</f>
        <v>I10</v>
      </c>
      <c r="L65" s="426" t="s">
        <v>7</v>
      </c>
      <c r="M65" s="427">
        <v>1.5</v>
      </c>
      <c r="N65" s="441" t="s">
        <v>512</v>
      </c>
      <c r="O65" s="424" t="s">
        <v>18</v>
      </c>
    </row>
    <row r="66" spans="1:15" x14ac:dyDescent="0.2">
      <c r="A66" s="437">
        <v>1.5</v>
      </c>
      <c r="B66" s="438" t="s">
        <v>7</v>
      </c>
      <c r="C66" s="445" t="str">
        <f>+C65</f>
        <v>I9</v>
      </c>
      <c r="D66" s="438" t="s">
        <v>9</v>
      </c>
      <c r="E66" s="440">
        <v>1.75</v>
      </c>
      <c r="F66" s="441" t="s">
        <v>459</v>
      </c>
      <c r="G66" s="432" t="s">
        <v>19</v>
      </c>
      <c r="I66" s="425">
        <v>1.5</v>
      </c>
      <c r="J66" s="426" t="s">
        <v>9</v>
      </c>
      <c r="K66" s="426" t="str">
        <f>+K65</f>
        <v>I10</v>
      </c>
      <c r="L66" s="426" t="s">
        <v>7</v>
      </c>
      <c r="M66" s="427">
        <v>1.75</v>
      </c>
      <c r="N66" s="441" t="s">
        <v>514</v>
      </c>
      <c r="O66" s="424" t="s">
        <v>19</v>
      </c>
    </row>
    <row r="67" spans="1:15" x14ac:dyDescent="0.2">
      <c r="A67" s="543">
        <v>1.75</v>
      </c>
      <c r="B67" s="541" t="s">
        <v>8</v>
      </c>
      <c r="C67" s="544" t="s">
        <v>450</v>
      </c>
      <c r="D67" s="541" t="s">
        <v>7</v>
      </c>
      <c r="E67" s="537">
        <v>2</v>
      </c>
      <c r="F67" s="539" t="s">
        <v>460</v>
      </c>
      <c r="G67" s="541" t="s">
        <v>20</v>
      </c>
      <c r="I67" s="493">
        <v>1.75</v>
      </c>
      <c r="J67" s="492" t="s">
        <v>9</v>
      </c>
      <c r="K67" s="492" t="str">
        <f>+K66</f>
        <v>I10</v>
      </c>
      <c r="L67" s="492" t="s">
        <v>7</v>
      </c>
      <c r="M67" s="494">
        <v>2</v>
      </c>
      <c r="N67" s="491" t="s">
        <v>515</v>
      </c>
      <c r="O67" s="492" t="s">
        <v>20</v>
      </c>
    </row>
    <row r="68" spans="1:15" ht="13.5" thickBot="1" x14ac:dyDescent="0.25">
      <c r="A68" s="542"/>
      <c r="B68" s="542"/>
      <c r="C68" s="545"/>
      <c r="D68" s="542"/>
      <c r="E68" s="538"/>
      <c r="F68" s="540"/>
      <c r="G68" s="542"/>
      <c r="I68" s="499">
        <v>2</v>
      </c>
      <c r="J68" s="500" t="s">
        <v>9</v>
      </c>
      <c r="K68" s="500" t="s">
        <v>485</v>
      </c>
      <c r="L68" s="500"/>
      <c r="M68" s="500"/>
      <c r="N68" s="501" t="s">
        <v>516</v>
      </c>
      <c r="O68" s="457" t="s">
        <v>22</v>
      </c>
    </row>
    <row r="69" spans="1:15" ht="13.5" thickBot="1" x14ac:dyDescent="0.25">
      <c r="A69" s="502">
        <v>2</v>
      </c>
      <c r="B69" s="503" t="s">
        <v>8</v>
      </c>
      <c r="C69" s="503" t="s">
        <v>450</v>
      </c>
      <c r="D69" s="503"/>
      <c r="E69" s="504"/>
      <c r="F69" s="456" t="s">
        <v>462</v>
      </c>
      <c r="G69" s="505" t="s">
        <v>22</v>
      </c>
    </row>
  </sheetData>
  <mergeCells count="21">
    <mergeCell ref="E67:E68"/>
    <mergeCell ref="F67:F68"/>
    <mergeCell ref="G67:G68"/>
    <mergeCell ref="A67:A68"/>
    <mergeCell ref="B67:B68"/>
    <mergeCell ref="C67:C68"/>
    <mergeCell ref="D67:D68"/>
    <mergeCell ref="N40:N41"/>
    <mergeCell ref="O40:O41"/>
    <mergeCell ref="A1:E1"/>
    <mergeCell ref="O29:O30"/>
    <mergeCell ref="O31:O32"/>
    <mergeCell ref="O21:O22"/>
    <mergeCell ref="O23:O24"/>
    <mergeCell ref="A19:E19"/>
    <mergeCell ref="O25:O26"/>
    <mergeCell ref="O27:O28"/>
    <mergeCell ref="G7:G8"/>
    <mergeCell ref="G9:G10"/>
    <mergeCell ref="N38:N39"/>
    <mergeCell ref="O38:O39"/>
  </mergeCells>
  <phoneticPr fontId="0" type="noConversion"/>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indexed="42"/>
  </sheetPr>
  <dimension ref="A1:AS20"/>
  <sheetViews>
    <sheetView showGridLines="0" zoomScaleNormal="100" workbookViewId="0">
      <selection activeCell="E24" sqref="E24"/>
    </sheetView>
  </sheetViews>
  <sheetFormatPr baseColWidth="10" defaultColWidth="11.42578125" defaultRowHeight="12.75" x14ac:dyDescent="0.2"/>
  <cols>
    <col min="1" max="1" width="46.85546875" style="15" customWidth="1"/>
    <col min="2" max="2" width="4.140625" style="15" customWidth="1"/>
    <col min="3" max="4" width="11.140625" style="15" customWidth="1"/>
    <col min="5" max="42" width="11.42578125" style="15" customWidth="1"/>
    <col min="43" max="43" width="36.140625" style="15" customWidth="1"/>
    <col min="44" max="16384" width="11.42578125" style="15"/>
  </cols>
  <sheetData>
    <row r="1" spans="1:45" s="14" customFormat="1" ht="22.5" x14ac:dyDescent="0.3">
      <c r="A1" s="132" t="s">
        <v>163</v>
      </c>
    </row>
    <row r="2" spans="1:45" s="133" customFormat="1" ht="17.25" customHeight="1" x14ac:dyDescent="0.2">
      <c r="A2" s="133" t="s">
        <v>164</v>
      </c>
    </row>
    <row r="3" spans="1:45" s="136" customFormat="1" ht="14.25" customHeight="1" thickBot="1" x14ac:dyDescent="0.25">
      <c r="A3" s="134"/>
      <c r="B3" s="135"/>
      <c r="C3" s="308"/>
    </row>
    <row r="4" spans="1:45" s="257" customFormat="1" ht="19.5" x14ac:dyDescent="0.25">
      <c r="A4" s="76" t="s">
        <v>45</v>
      </c>
      <c r="B4" s="255"/>
      <c r="C4" s="546" t="str">
        <f>IF(+'Données de base'!C7=0,"",+'Données de base'!C7)</f>
        <v/>
      </c>
      <c r="D4" s="546"/>
      <c r="E4" s="546"/>
    </row>
    <row r="5" spans="1:45" s="257" customFormat="1" ht="20.25" thickBot="1" x14ac:dyDescent="0.3">
      <c r="A5" s="22" t="s">
        <v>46</v>
      </c>
      <c r="B5" s="258"/>
      <c r="C5" s="547" t="str">
        <f>IF('Données de base'!C8=0,"",'Données de base'!C8)</f>
        <v/>
      </c>
      <c r="D5" s="547"/>
      <c r="E5" s="547"/>
    </row>
    <row r="6" spans="1:45" ht="15" customHeight="1" x14ac:dyDescent="0.2">
      <c r="A6" s="137"/>
      <c r="B6" s="137"/>
    </row>
    <row r="7" spans="1:45" ht="20.100000000000001" customHeight="1" thickBot="1" x14ac:dyDescent="0.3">
      <c r="A7" s="254" t="s">
        <v>165</v>
      </c>
      <c r="B7" s="68"/>
      <c r="C7" s="68"/>
    </row>
    <row r="8" spans="1:45" ht="20.100000000000001" customHeight="1" x14ac:dyDescent="0.2">
      <c r="A8" s="143" t="s">
        <v>507</v>
      </c>
      <c r="B8" s="138"/>
      <c r="C8" s="147" t="s">
        <v>175</v>
      </c>
      <c r="D8" s="297" t="s">
        <v>78</v>
      </c>
    </row>
    <row r="9" spans="1:45" ht="13.5" customHeight="1" x14ac:dyDescent="0.2">
      <c r="A9" s="139" t="s">
        <v>166</v>
      </c>
      <c r="B9" s="153" t="s">
        <v>80</v>
      </c>
      <c r="C9" s="148" t="e">
        <f>'Calcul des indicateurs IDHEAP'!G5</f>
        <v>#DIV/0!</v>
      </c>
      <c r="D9" s="282" t="e">
        <f>'Calcul des indicateurs IDHEAP'!K5</f>
        <v>#DIV/0!</v>
      </c>
      <c r="AQ9" s="140" t="s">
        <v>176</v>
      </c>
      <c r="AR9" s="15">
        <v>4</v>
      </c>
      <c r="AS9" s="15">
        <v>6</v>
      </c>
    </row>
    <row r="10" spans="1:45" ht="13.5" customHeight="1" x14ac:dyDescent="0.2">
      <c r="A10" s="139" t="s">
        <v>167</v>
      </c>
      <c r="B10" s="153" t="s">
        <v>103</v>
      </c>
      <c r="C10" s="149" t="e">
        <f>'Calcul des indicateurs IDHEAP'!G9</f>
        <v>#DIV/0!</v>
      </c>
      <c r="D10" s="283" t="e">
        <f>'Calcul des indicateurs IDHEAP'!K9</f>
        <v>#DIV/0!</v>
      </c>
      <c r="AQ10" s="140" t="s">
        <v>177</v>
      </c>
      <c r="AR10" s="15">
        <v>4</v>
      </c>
      <c r="AS10" s="15">
        <v>6</v>
      </c>
    </row>
    <row r="11" spans="1:45" ht="13.5" customHeight="1" x14ac:dyDescent="0.2">
      <c r="A11" s="139" t="s">
        <v>168</v>
      </c>
      <c r="B11" s="153" t="s">
        <v>127</v>
      </c>
      <c r="C11" s="150" t="e">
        <f>'Calcul des indicateurs IDHEAP'!G13</f>
        <v>#DIV/0!</v>
      </c>
      <c r="D11" s="284" t="e">
        <f>'Calcul des indicateurs IDHEAP'!K13</f>
        <v>#DIV/0!</v>
      </c>
      <c r="AQ11" s="140" t="s">
        <v>178</v>
      </c>
      <c r="AR11" s="15">
        <v>4</v>
      </c>
      <c r="AS11" s="15">
        <v>6</v>
      </c>
    </row>
    <row r="12" spans="1:45" ht="13.5" customHeight="1" x14ac:dyDescent="0.2">
      <c r="A12" s="139" t="s">
        <v>169</v>
      </c>
      <c r="B12" s="153" t="s">
        <v>148</v>
      </c>
      <c r="C12" s="150" t="e">
        <f>'Calcul des indicateurs IDHEAP'!G17</f>
        <v>#DIV/0!</v>
      </c>
      <c r="D12" s="284" t="e">
        <f>'Calcul des indicateurs IDHEAP'!K17</f>
        <v>#DIV/0!</v>
      </c>
      <c r="AQ12" s="140" t="s">
        <v>179</v>
      </c>
      <c r="AR12" s="15">
        <v>4</v>
      </c>
      <c r="AS12" s="15">
        <v>6</v>
      </c>
    </row>
    <row r="13" spans="1:45" ht="20.100000000000001" customHeight="1" x14ac:dyDescent="0.2">
      <c r="A13" s="144" t="s">
        <v>170</v>
      </c>
      <c r="B13" s="151"/>
      <c r="C13" s="151"/>
      <c r="D13" s="285"/>
    </row>
    <row r="14" spans="1:45" ht="13.5" customHeight="1" x14ac:dyDescent="0.2">
      <c r="A14" s="139" t="s">
        <v>171</v>
      </c>
      <c r="B14" s="153" t="s">
        <v>82</v>
      </c>
      <c r="C14" s="150" t="e">
        <f>'Calcul des indicateurs IDHEAP'!G21</f>
        <v>#DIV/0!</v>
      </c>
      <c r="D14" s="282" t="e">
        <f>'Calcul des indicateurs IDHEAP'!K21</f>
        <v>#DIV/0!</v>
      </c>
      <c r="AQ14" s="141" t="s">
        <v>180</v>
      </c>
      <c r="AR14" s="15">
        <v>4</v>
      </c>
      <c r="AS14" s="15">
        <v>6</v>
      </c>
    </row>
    <row r="15" spans="1:45" x14ac:dyDescent="0.2">
      <c r="A15" s="139" t="s">
        <v>172</v>
      </c>
      <c r="B15" s="153" t="s">
        <v>105</v>
      </c>
      <c r="C15" s="152" t="e">
        <f>'Calcul des indicateurs IDHEAP'!G25</f>
        <v>#DIV/0!</v>
      </c>
      <c r="D15" s="286" t="e">
        <f>'Calcul des indicateurs IDHEAP'!K25</f>
        <v>#DIV/0!</v>
      </c>
      <c r="AQ15" s="141" t="s">
        <v>181</v>
      </c>
      <c r="AR15" s="15">
        <v>4</v>
      </c>
      <c r="AS15" s="15">
        <v>6</v>
      </c>
    </row>
    <row r="16" spans="1:45" x14ac:dyDescent="0.2">
      <c r="A16" s="139" t="s">
        <v>173</v>
      </c>
      <c r="B16" s="153" t="s">
        <v>129</v>
      </c>
      <c r="C16" s="149" t="e">
        <f>'Calcul des indicateurs IDHEAP'!G29</f>
        <v>#DIV/0!</v>
      </c>
      <c r="D16" s="284" t="e">
        <f>'Calcul des indicateurs IDHEAP'!K29</f>
        <v>#DIV/0!</v>
      </c>
      <c r="AQ16" s="141" t="s">
        <v>182</v>
      </c>
      <c r="AR16" s="15">
        <v>4</v>
      </c>
      <c r="AS16" s="15">
        <v>6</v>
      </c>
    </row>
    <row r="17" spans="1:45" x14ac:dyDescent="0.2">
      <c r="A17" s="142" t="s">
        <v>174</v>
      </c>
      <c r="B17" s="154" t="s">
        <v>150</v>
      </c>
      <c r="C17" s="150" t="e">
        <f>'Calcul des indicateurs IDHEAP'!G33</f>
        <v>#DIV/0!</v>
      </c>
      <c r="D17" s="284" t="e">
        <f>'Calcul des indicateurs IDHEAP'!K33</f>
        <v>#DIV/0!</v>
      </c>
      <c r="AQ17" s="146" t="s">
        <v>198</v>
      </c>
      <c r="AR17" s="145">
        <v>4</v>
      </c>
      <c r="AS17" s="145">
        <v>6</v>
      </c>
    </row>
    <row r="18" spans="1:45" ht="14.25" x14ac:dyDescent="0.2">
      <c r="A18" s="144" t="s">
        <v>504</v>
      </c>
      <c r="B18" s="151"/>
      <c r="C18" s="151"/>
      <c r="D18" s="285"/>
    </row>
    <row r="19" spans="1:45" x14ac:dyDescent="0.2">
      <c r="A19" s="139" t="s">
        <v>419</v>
      </c>
      <c r="B19" s="153" t="s">
        <v>450</v>
      </c>
      <c r="C19" s="150" t="e">
        <f>'Calcul des indicateurs IDHEAP'!G37</f>
        <v>#DIV/0!</v>
      </c>
      <c r="D19" s="282" t="e">
        <f>'Calcul des indicateurs IDHEAP'!K37</f>
        <v>#DIV/0!</v>
      </c>
    </row>
    <row r="20" spans="1:45" x14ac:dyDescent="0.2">
      <c r="A20" s="139" t="s">
        <v>431</v>
      </c>
      <c r="B20" s="153" t="s">
        <v>485</v>
      </c>
      <c r="C20" s="152" t="e">
        <f>'Calcul des indicateurs IDHEAP'!G41</f>
        <v>#DIV/0!</v>
      </c>
      <c r="D20" s="477" t="e">
        <f>'Calcul des indicateurs IDHEAP'!K41</f>
        <v>#DIV/0!</v>
      </c>
    </row>
  </sheetData>
  <mergeCells count="2">
    <mergeCell ref="C4:E4"/>
    <mergeCell ref="C5:E5"/>
  </mergeCells>
  <phoneticPr fontId="0" type="noConversion"/>
  <pageMargins left="0.78740157480314965" right="0.78740157480314965" top="0.98425196850393704" bottom="0.98425196850393704" header="0.51181102362204722" footer="0.51181102362204722"/>
  <pageSetup paperSize="9" orientation="landscape" r:id="rId1"/>
  <headerFooter alignWithMargins="0"/>
  <rowBreaks count="2" manualBreakCount="2">
    <brk id="18" max="16383" man="1"/>
    <brk id="50"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44"/>
  <sheetViews>
    <sheetView zoomScale="80" zoomScaleNormal="80" workbookViewId="0">
      <selection activeCell="B42" sqref="B42"/>
    </sheetView>
  </sheetViews>
  <sheetFormatPr baseColWidth="10" defaultColWidth="11.42578125" defaultRowHeight="12.75" x14ac:dyDescent="0.2"/>
  <cols>
    <col min="1" max="1" width="17.85546875" style="207" customWidth="1"/>
    <col min="2" max="3" width="40.85546875" style="206" customWidth="1"/>
    <col min="4" max="4" width="41.140625" style="206" bestFit="1" customWidth="1"/>
    <col min="5" max="5" width="32.85546875" style="206" customWidth="1"/>
    <col min="6" max="6" width="28.85546875" style="206" customWidth="1"/>
    <col min="7" max="7" width="15.85546875" style="206" bestFit="1" customWidth="1"/>
    <col min="8" max="11" width="9.85546875" style="206" customWidth="1"/>
    <col min="12" max="16384" width="11.42578125" style="206"/>
  </cols>
  <sheetData>
    <row r="1" spans="1:11" ht="19.5" x14ac:dyDescent="0.2">
      <c r="A1" s="478" t="s">
        <v>502</v>
      </c>
      <c r="B1" s="264"/>
      <c r="C1" s="264" t="str">
        <f>IF('Données de base'!C7=0,"",'Données de base'!C7)</f>
        <v/>
      </c>
      <c r="D1" s="261" t="str">
        <f>IF('Données de base'!C8=0,"",'Données de base'!C8)</f>
        <v/>
      </c>
      <c r="G1" s="215"/>
      <c r="H1" s="215"/>
      <c r="I1" s="215"/>
      <c r="K1" s="215"/>
    </row>
    <row r="2" spans="1:11" ht="21.95" customHeight="1" x14ac:dyDescent="0.2">
      <c r="A2" s="214"/>
      <c r="G2" s="215"/>
      <c r="H2" s="215"/>
      <c r="I2" s="215"/>
      <c r="K2" s="215"/>
    </row>
    <row r="3" spans="1:11" ht="16.5" x14ac:dyDescent="0.2">
      <c r="A3" s="216" t="s">
        <v>183</v>
      </c>
      <c r="B3" s="217" t="s">
        <v>166</v>
      </c>
      <c r="C3" s="218"/>
      <c r="D3" s="218"/>
      <c r="E3" s="218"/>
      <c r="F3" s="218"/>
      <c r="G3" s="219"/>
      <c r="H3" s="219"/>
      <c r="I3" s="219"/>
      <c r="J3" s="218"/>
      <c r="K3" s="219"/>
    </row>
    <row r="4" spans="1:11" s="204" customFormat="1" ht="42" customHeight="1" x14ac:dyDescent="0.2">
      <c r="A4" s="209" t="s">
        <v>184</v>
      </c>
      <c r="B4" s="387" t="s">
        <v>341</v>
      </c>
      <c r="C4" s="387" t="s">
        <v>342</v>
      </c>
      <c r="D4" s="211" t="s">
        <v>343</v>
      </c>
      <c r="E4" s="212"/>
      <c r="F4" s="212"/>
      <c r="G4" s="211" t="s">
        <v>193</v>
      </c>
      <c r="H4" s="212" t="s">
        <v>175</v>
      </c>
      <c r="I4" s="212" t="s">
        <v>194</v>
      </c>
      <c r="J4" s="212" t="s">
        <v>195</v>
      </c>
      <c r="K4" s="212" t="s">
        <v>78</v>
      </c>
    </row>
    <row r="5" spans="1:11" s="205" customFormat="1" x14ac:dyDescent="0.2">
      <c r="A5" s="213" t="s">
        <v>185</v>
      </c>
      <c r="B5" s="274">
        <f>'Données de base'!C23+'Données de base'!C24+'Données de base'!C26+'Données de base'!C27+'Données de base'!C34+'Données de base'!C35+'Données de base'!C41+'Données de base'!C42+'Données de base'!C44+'Données de base'!C46</f>
        <v>0</v>
      </c>
      <c r="C5" s="274">
        <f>'Données de base'!C52+'Données de base'!C58+'Données de base'!C59+'Données de base'!C60+'Données de base'!C61+'Données de base'!C69+'Données de base'!C70+'Données de base'!C73-'Données de base'!C74-'Données de base'!C75+'Données de base'!C76</f>
        <v>0</v>
      </c>
      <c r="D5" s="208" t="e">
        <f>C5/B5</f>
        <v>#DIV/0!</v>
      </c>
      <c r="E5" s="276"/>
      <c r="F5" s="276"/>
      <c r="G5" s="208" t="e">
        <f>D5</f>
        <v>#DIV/0!</v>
      </c>
      <c r="H5" s="279" t="e">
        <f>G5*100</f>
        <v>#DIV/0!</v>
      </c>
      <c r="I5" s="288"/>
      <c r="J5" s="288"/>
      <c r="K5" s="278" t="e">
        <f>(IF(H5&lt;90,1,IF(H5&lt;93,2-(93-H5)*(1/3),IF(H5&lt;95.5,3-(95.5-H5)*(1/2.5),IF(H5&lt;97.5,4-(97.5-H5)*(1/2),IF(H5&lt;99,5-(99-H5)*(1/1.5),IF(H5&lt;100,6-(100-H5)*(1/1),IF(H5&lt;103,6,IF(H5&lt;110,6-(H5-103)*(1/7),IF(H5&lt;120,5-(H5-110)*(1/10),4))))))))))</f>
        <v>#DIV/0!</v>
      </c>
    </row>
    <row r="6" spans="1:11" ht="21.95" customHeight="1" x14ac:dyDescent="0.2">
      <c r="I6" s="289"/>
      <c r="J6" s="289"/>
    </row>
    <row r="7" spans="1:11" ht="16.5" x14ac:dyDescent="0.2">
      <c r="A7" s="216" t="s">
        <v>186</v>
      </c>
      <c r="B7" s="217" t="s">
        <v>167</v>
      </c>
      <c r="C7" s="218"/>
      <c r="D7" s="218"/>
      <c r="E7" s="218"/>
      <c r="F7" s="218"/>
      <c r="G7" s="218"/>
      <c r="H7" s="218"/>
      <c r="I7" s="290"/>
      <c r="J7" s="290"/>
      <c r="K7" s="218"/>
    </row>
    <row r="8" spans="1:11" ht="42" customHeight="1" x14ac:dyDescent="0.2">
      <c r="A8" s="209" t="s">
        <v>184</v>
      </c>
      <c r="B8" s="388" t="s">
        <v>344</v>
      </c>
      <c r="C8" s="210" t="s">
        <v>349</v>
      </c>
      <c r="D8" s="210" t="s">
        <v>350</v>
      </c>
      <c r="E8" s="220"/>
      <c r="F8" s="220"/>
      <c r="G8" s="211" t="s">
        <v>193</v>
      </c>
      <c r="H8" s="212" t="s">
        <v>175</v>
      </c>
      <c r="I8" s="212" t="s">
        <v>194</v>
      </c>
      <c r="J8" s="212" t="s">
        <v>195</v>
      </c>
      <c r="K8" s="212" t="s">
        <v>78</v>
      </c>
    </row>
    <row r="9" spans="1:11" x14ac:dyDescent="0.2">
      <c r="A9" s="213" t="s">
        <v>185</v>
      </c>
      <c r="B9" s="378">
        <f>'Données de base'!C51-'Données de base'!C22+'Données de base'!C26+'Données de base'!C34+'Données de base'!C36+'Données de base'!C37+'Données de base'!C38+'Données de base'!C43+'Données de base'!C47+'Données de base'!C48-'Données de base'!C69-'Données de base'!C71-'Données de base'!C74-'Données de base'!C75-'Données de base'!C68</f>
        <v>0</v>
      </c>
      <c r="C9" s="274">
        <f>+AVERAGE('Données de base'!C88-'Données de base'!C99,'Données de base'!D88-'Données de base'!D99,'Données de base'!E88-'Données de base'!E99)</f>
        <v>0</v>
      </c>
      <c r="D9" s="222" t="e">
        <f>B9/C9</f>
        <v>#DIV/0!</v>
      </c>
      <c r="E9" s="276"/>
      <c r="F9" s="276"/>
      <c r="G9" s="208" t="e">
        <f>D9</f>
        <v>#DIV/0!</v>
      </c>
      <c r="H9" s="279" t="e">
        <f>G9*100</f>
        <v>#DIV/0!</v>
      </c>
      <c r="I9" s="291"/>
      <c r="J9" s="291"/>
      <c r="K9" s="279" t="e">
        <f>IF(H9&lt;25,1,IF(H9&lt;100,6-(100-H9)*(5/75),6))</f>
        <v>#DIV/0!</v>
      </c>
    </row>
    <row r="10" spans="1:11" ht="21.95" customHeight="1" x14ac:dyDescent="0.2">
      <c r="A10" s="223"/>
      <c r="B10" s="224"/>
      <c r="C10" s="225"/>
      <c r="E10" s="226"/>
      <c r="I10" s="289"/>
      <c r="J10" s="289"/>
    </row>
    <row r="11" spans="1:11" ht="16.5" x14ac:dyDescent="0.2">
      <c r="A11" s="216" t="s">
        <v>187</v>
      </c>
      <c r="B11" s="227" t="s">
        <v>168</v>
      </c>
      <c r="C11" s="228"/>
      <c r="D11" s="218"/>
      <c r="E11" s="229"/>
      <c r="F11" s="218"/>
      <c r="G11" s="218"/>
      <c r="H11" s="218"/>
      <c r="I11" s="290"/>
      <c r="J11" s="290"/>
      <c r="K11" s="218"/>
    </row>
    <row r="12" spans="1:11" ht="46.5" customHeight="1" x14ac:dyDescent="0.2">
      <c r="A12" s="209" t="s">
        <v>184</v>
      </c>
      <c r="B12" s="230" t="s">
        <v>310</v>
      </c>
      <c r="C12" s="230" t="s">
        <v>311</v>
      </c>
      <c r="D12" s="230" t="s">
        <v>319</v>
      </c>
      <c r="E12" s="389" t="s">
        <v>345</v>
      </c>
      <c r="F12" s="230" t="s">
        <v>326</v>
      </c>
      <c r="G12" s="211" t="s">
        <v>193</v>
      </c>
      <c r="H12" s="212" t="s">
        <v>175</v>
      </c>
      <c r="I12" s="212" t="s">
        <v>194</v>
      </c>
      <c r="J12" s="212"/>
      <c r="K12" s="212" t="s">
        <v>78</v>
      </c>
    </row>
    <row r="13" spans="1:11" x14ac:dyDescent="0.2">
      <c r="A13" s="213" t="s">
        <v>185</v>
      </c>
      <c r="B13" s="274">
        <f>'Données de base'!D105-'Données de base'!D111-'Données de base'!D102</f>
        <v>0</v>
      </c>
      <c r="C13" s="274">
        <f>'Données de base'!C105-'Données de base'!C111-'Données de base'!C102</f>
        <v>0</v>
      </c>
      <c r="D13" s="276">
        <f>+C13-B13</f>
        <v>0</v>
      </c>
      <c r="E13" s="378">
        <f>'Données de base'!C23+'Données de base'!C24-'Données de base'!C25+'Données de base'!C27-'Données de base'!C33+'Données de base'!C35-'Données de base'!C36-'Données de base'!C37-'Données de base'!C38+'Données de base'!C41+'Données de base'!C42+'Données de base'!C45+'Données de base'!C46</f>
        <v>0</v>
      </c>
      <c r="F13" s="222" t="e">
        <f>(D13/E13)</f>
        <v>#DIV/0!</v>
      </c>
      <c r="G13" s="232" t="e">
        <f>F13</f>
        <v>#DIV/0!</v>
      </c>
      <c r="H13" s="278" t="e">
        <f>G13*100</f>
        <v>#DIV/0!</v>
      </c>
      <c r="I13" s="291"/>
      <c r="J13" s="288"/>
      <c r="K13" s="279" t="e">
        <f>(IF(H13&lt;0,6,IF(H13&lt;5,6-(H13-0)*(5/5),1)))</f>
        <v>#DIV/0!</v>
      </c>
    </row>
    <row r="14" spans="1:11" ht="21.95" customHeight="1" x14ac:dyDescent="0.2">
      <c r="A14" s="233"/>
      <c r="B14" s="234"/>
      <c r="C14" s="234"/>
      <c r="D14" s="234"/>
      <c r="E14" s="234"/>
      <c r="F14" s="235"/>
      <c r="G14" s="234"/>
      <c r="H14" s="234"/>
      <c r="I14" s="292"/>
      <c r="J14" s="289"/>
    </row>
    <row r="15" spans="1:11" ht="16.5" x14ac:dyDescent="0.2">
      <c r="A15" s="216" t="s">
        <v>188</v>
      </c>
      <c r="B15" s="227" t="s">
        <v>169</v>
      </c>
      <c r="C15" s="228"/>
      <c r="D15" s="218"/>
      <c r="E15" s="229"/>
      <c r="F15" s="218"/>
      <c r="G15" s="218"/>
      <c r="H15" s="218"/>
      <c r="I15" s="290"/>
      <c r="J15" s="290"/>
      <c r="K15" s="218"/>
    </row>
    <row r="16" spans="1:11" ht="27.95" customHeight="1" x14ac:dyDescent="0.2">
      <c r="A16" s="209" t="s">
        <v>184</v>
      </c>
      <c r="B16" s="210" t="s">
        <v>312</v>
      </c>
      <c r="C16" s="210" t="s">
        <v>313</v>
      </c>
      <c r="D16" s="236" t="s">
        <v>320</v>
      </c>
      <c r="E16" s="221"/>
      <c r="F16" s="211"/>
      <c r="G16" s="211" t="s">
        <v>193</v>
      </c>
      <c r="H16" s="212" t="s">
        <v>175</v>
      </c>
      <c r="I16" s="212"/>
      <c r="J16" s="212"/>
      <c r="K16" s="212" t="s">
        <v>78</v>
      </c>
    </row>
    <row r="17" spans="1:11" x14ac:dyDescent="0.2">
      <c r="A17" s="213" t="s">
        <v>185</v>
      </c>
      <c r="B17" s="274">
        <f>'Données de base'!C28+'Données de base'!C31+'Données de base'!C32-'Données de base'!C62-'Données de base'!C63-'Données de base'!C64-'Données de base'!C65-'Données de base'!C66-'Données de base'!C67</f>
        <v>0</v>
      </c>
      <c r="C17" s="274">
        <f>'Données de base'!C53+'Données de base'!C54+'Données de base'!C55+'Données de base'!C56+'Données de base'!C57</f>
        <v>0</v>
      </c>
      <c r="D17" s="222" t="e">
        <f>B17/C17</f>
        <v>#DIV/0!</v>
      </c>
      <c r="E17" s="275"/>
      <c r="F17" s="280"/>
      <c r="G17" s="232" t="e">
        <f>D17</f>
        <v>#DIV/0!</v>
      </c>
      <c r="H17" s="279" t="e">
        <f>G17*100</f>
        <v>#DIV/0!</v>
      </c>
      <c r="I17" s="288"/>
      <c r="J17" s="288"/>
      <c r="K17" s="278" t="e">
        <f>(IF(H17&lt;0,6,IF(H17&lt;4,6-(H17-0)*(1/4),IF(H17&lt;7,5-(H17-4)*(1/3),IF(H17&lt;13,4-(H17-7)*(3/6),1)))))</f>
        <v>#DIV/0!</v>
      </c>
    </row>
    <row r="18" spans="1:11" ht="21.95" customHeight="1" x14ac:dyDescent="0.2">
      <c r="A18" s="243"/>
      <c r="B18" s="237"/>
      <c r="C18" s="238"/>
      <c r="D18" s="239"/>
      <c r="E18" s="238"/>
      <c r="G18" s="240"/>
      <c r="I18" s="289"/>
      <c r="J18" s="289"/>
    </row>
    <row r="19" spans="1:11" ht="16.5" x14ac:dyDescent="0.2">
      <c r="A19" s="216" t="s">
        <v>189</v>
      </c>
      <c r="B19" s="227" t="s">
        <v>171</v>
      </c>
      <c r="C19" s="228"/>
      <c r="D19" s="218"/>
      <c r="E19" s="229"/>
      <c r="F19" s="218"/>
      <c r="G19" s="218"/>
      <c r="H19" s="218"/>
      <c r="I19" s="290"/>
      <c r="J19" s="290"/>
      <c r="K19" s="218"/>
    </row>
    <row r="20" spans="1:11" ht="27.95" customHeight="1" x14ac:dyDescent="0.2">
      <c r="A20" s="209" t="s">
        <v>184</v>
      </c>
      <c r="B20" s="212" t="s">
        <v>314</v>
      </c>
      <c r="C20" s="212" t="s">
        <v>315</v>
      </c>
      <c r="D20" s="212" t="s">
        <v>321</v>
      </c>
      <c r="E20" s="386" t="s">
        <v>324</v>
      </c>
      <c r="F20" s="221"/>
      <c r="G20" s="211" t="s">
        <v>193</v>
      </c>
      <c r="H20" s="212" t="s">
        <v>175</v>
      </c>
      <c r="I20" s="383" t="s">
        <v>196</v>
      </c>
      <c r="J20" s="383" t="s">
        <v>197</v>
      </c>
      <c r="K20" s="212" t="s">
        <v>78</v>
      </c>
    </row>
    <row r="21" spans="1:11" x14ac:dyDescent="0.2">
      <c r="A21" s="213" t="s">
        <v>185</v>
      </c>
      <c r="B21" s="275" t="e">
        <f>('Données de base'!D23+'Données de base'!D24-'Données de base'!D25+'Données de base'!D27-'Données de base'!D33+'Données de base'!D35-'Données de base'!D36-'Données de base'!D37-'Données de base'!D38+'Données de base'!D41+'Données de base'!D42+'Données de base'!D45+'Données de base'!D46)/'Données de base'!D13</f>
        <v>#DIV/0!</v>
      </c>
      <c r="C21" s="275" t="e">
        <f>('Données de base'!C23+'Données de base'!C24-'Données de base'!C25+'Données de base'!C27-'Données de base'!C33+'Données de base'!C35-'Données de base'!C36-'Données de base'!C37-'Données de base'!C38+'Données de base'!C41+'Données de base'!C42+'Données de base'!C45+'Données de base'!C46)/'Données de base'!C13</f>
        <v>#DIV/0!</v>
      </c>
      <c r="D21" s="276" t="e">
        <f>C21-B21</f>
        <v>#DIV/0!</v>
      </c>
      <c r="E21" s="222" t="e">
        <f>+D21/B21</f>
        <v>#DIV/0!</v>
      </c>
      <c r="F21" s="275"/>
      <c r="G21" s="222" t="e">
        <f>E21</f>
        <v>#DIV/0!</v>
      </c>
      <c r="H21" s="279" t="e">
        <f>G21*100</f>
        <v>#DIV/0!</v>
      </c>
      <c r="I21" s="304">
        <f>'Données de base'!D13</f>
        <v>0</v>
      </c>
      <c r="J21" s="304">
        <f>'Données de base'!C13</f>
        <v>0</v>
      </c>
      <c r="K21" s="278" t="e">
        <f>IF(H21&lt;1,6,IF(H21&lt;6,6-(H21-1)*(5/5),1))</f>
        <v>#DIV/0!</v>
      </c>
    </row>
    <row r="22" spans="1:11" ht="21.95" customHeight="1" x14ac:dyDescent="0.2">
      <c r="A22" s="244"/>
      <c r="B22" s="241"/>
      <c r="C22" s="242"/>
      <c r="D22" s="241"/>
      <c r="E22" s="240"/>
      <c r="F22" s="241"/>
      <c r="I22" s="289"/>
      <c r="J22" s="289"/>
    </row>
    <row r="23" spans="1:11" ht="16.5" x14ac:dyDescent="0.2">
      <c r="A23" s="216" t="s">
        <v>190</v>
      </c>
      <c r="B23" s="227" t="s">
        <v>172</v>
      </c>
      <c r="C23" s="228"/>
      <c r="D23" s="218"/>
      <c r="E23" s="229"/>
      <c r="F23" s="218"/>
      <c r="G23" s="218"/>
      <c r="H23" s="218"/>
      <c r="I23" s="290"/>
      <c r="J23" s="290"/>
      <c r="K23" s="218"/>
    </row>
    <row r="24" spans="1:11" ht="42" customHeight="1" x14ac:dyDescent="0.2">
      <c r="A24" s="209" t="s">
        <v>184</v>
      </c>
      <c r="B24" s="210" t="s">
        <v>348</v>
      </c>
      <c r="C24" s="210" t="s">
        <v>347</v>
      </c>
      <c r="D24" s="210" t="s">
        <v>346</v>
      </c>
      <c r="E24" s="389" t="s">
        <v>345</v>
      </c>
      <c r="F24" s="386" t="s">
        <v>325</v>
      </c>
      <c r="G24" s="211" t="s">
        <v>193</v>
      </c>
      <c r="H24" s="212" t="s">
        <v>175</v>
      </c>
      <c r="I24" s="212"/>
      <c r="J24" s="212"/>
      <c r="K24" s="212" t="s">
        <v>78</v>
      </c>
    </row>
    <row r="25" spans="1:11" x14ac:dyDescent="0.2">
      <c r="A25" s="213" t="s">
        <v>185</v>
      </c>
      <c r="B25" s="281">
        <f>'Données de base'!C88-'Données de base'!C99</f>
        <v>0</v>
      </c>
      <c r="C25" s="281">
        <f>'Données de base'!D88-'Données de base'!D99</f>
        <v>0</v>
      </c>
      <c r="D25" s="281">
        <f>'Données de base'!E88-'Données de base'!E99</f>
        <v>0</v>
      </c>
      <c r="E25" s="379">
        <f>'Données de base'!C23+'Données de base'!C24-'Données de base'!C25+'Données de base'!C27-'Données de base'!C33+'Données de base'!C35-'Données de base'!C36-'Données de base'!C37-'Données de base'!C38+'Données de base'!C41+'Données de base'!C42+'Données de base'!C45+'Données de base'!C46</f>
        <v>0</v>
      </c>
      <c r="F25" s="246" t="e">
        <f>(B25+C25+D25)/(3*E25)</f>
        <v>#DIV/0!</v>
      </c>
      <c r="G25" s="246" t="e">
        <f>F25</f>
        <v>#DIV/0!</v>
      </c>
      <c r="H25" s="271" t="e">
        <f>G25*100</f>
        <v>#DIV/0!</v>
      </c>
      <c r="I25" s="293"/>
      <c r="J25" s="294"/>
      <c r="K25" s="272" t="e">
        <f>(IF(H25&lt;0,1,IF(H25&lt;3,4-(3-H25)*(1/1),IF(H25&lt;7,6-(7-H25)*(1/2),IF(H25&lt;10,6,IF(H25&lt;14,6-(H25-10)*(1/2),IF(H25&lt;17,4-(H25-14)*(1/1),1)))))))</f>
        <v>#DIV/0!</v>
      </c>
    </row>
    <row r="26" spans="1:11" ht="21.95" customHeight="1" x14ac:dyDescent="0.2">
      <c r="A26" s="85"/>
      <c r="B26" s="245"/>
      <c r="C26" s="245"/>
      <c r="D26" s="245"/>
      <c r="E26" s="245"/>
      <c r="F26" s="245"/>
      <c r="G26" s="85"/>
      <c r="I26" s="295"/>
      <c r="J26" s="295"/>
    </row>
    <row r="27" spans="1:11" ht="16.5" x14ac:dyDescent="0.2">
      <c r="A27" s="216" t="s">
        <v>191</v>
      </c>
      <c r="B27" s="227" t="s">
        <v>173</v>
      </c>
      <c r="C27" s="228"/>
      <c r="D27" s="218"/>
      <c r="E27" s="229"/>
      <c r="F27" s="218"/>
      <c r="G27" s="218"/>
      <c r="H27" s="218"/>
      <c r="I27" s="290"/>
      <c r="J27" s="290"/>
      <c r="K27" s="218"/>
    </row>
    <row r="28" spans="1:11" ht="27.95" customHeight="1" x14ac:dyDescent="0.2">
      <c r="A28" s="209" t="s">
        <v>184</v>
      </c>
      <c r="B28" s="249" t="s">
        <v>316</v>
      </c>
      <c r="C28" s="249" t="s">
        <v>317</v>
      </c>
      <c r="D28" s="249" t="s">
        <v>322</v>
      </c>
      <c r="E28" s="249"/>
      <c r="F28" s="211"/>
      <c r="G28" s="211" t="s">
        <v>193</v>
      </c>
      <c r="H28" s="212" t="s">
        <v>175</v>
      </c>
      <c r="I28" s="212"/>
      <c r="J28" s="212"/>
      <c r="K28" s="212" t="s">
        <v>78</v>
      </c>
    </row>
    <row r="29" spans="1:11" x14ac:dyDescent="0.2">
      <c r="A29" s="213" t="s">
        <v>185</v>
      </c>
      <c r="B29" s="276">
        <f>'Données de base'!C17+'Données de base'!C18</f>
        <v>0</v>
      </c>
      <c r="C29" s="276">
        <f>'Données de base'!C53+'Données de base'!C54</f>
        <v>0</v>
      </c>
      <c r="D29" s="232" t="e">
        <f>(B29-C29)/C29</f>
        <v>#DIV/0!</v>
      </c>
      <c r="E29" s="274"/>
      <c r="F29" s="276"/>
      <c r="G29" s="232" t="e">
        <f>D29</f>
        <v>#DIV/0!</v>
      </c>
      <c r="H29" s="279" t="e">
        <f>G29*100</f>
        <v>#DIV/0!</v>
      </c>
      <c r="I29" s="288"/>
      <c r="J29" s="288"/>
      <c r="K29" s="278" t="e">
        <f>(IF(H29&lt;-10,4,IF(H29&lt;-1,6-(-1-H29)*(2/9),IF(H29&lt;1,6,IF(H29&lt;5,6-(H29-1)*(5/4),1)))))</f>
        <v>#DIV/0!</v>
      </c>
    </row>
    <row r="30" spans="1:11" ht="21.95" customHeight="1" x14ac:dyDescent="0.2">
      <c r="A30" s="85"/>
      <c r="B30" s="85"/>
      <c r="C30" s="247"/>
      <c r="D30" s="248"/>
      <c r="E30" s="247"/>
      <c r="G30" s="110"/>
      <c r="I30" s="289"/>
      <c r="J30" s="289"/>
    </row>
    <row r="31" spans="1:11" ht="16.5" x14ac:dyDescent="0.2">
      <c r="A31" s="216" t="s">
        <v>192</v>
      </c>
      <c r="B31" s="227" t="s">
        <v>174</v>
      </c>
      <c r="C31" s="228"/>
      <c r="D31" s="218"/>
      <c r="E31" s="229"/>
      <c r="F31" s="218"/>
      <c r="G31" s="218"/>
      <c r="H31" s="218"/>
      <c r="I31" s="290"/>
      <c r="J31" s="290"/>
      <c r="K31" s="218"/>
    </row>
    <row r="32" spans="1:11" ht="27.95" customHeight="1" x14ac:dyDescent="0.2">
      <c r="A32" s="209" t="s">
        <v>184</v>
      </c>
      <c r="B32" s="231" t="s">
        <v>318</v>
      </c>
      <c r="C32" s="231" t="s">
        <v>527</v>
      </c>
      <c r="D32" s="231" t="s">
        <v>528</v>
      </c>
      <c r="E32" s="231" t="s">
        <v>323</v>
      </c>
      <c r="F32" s="221"/>
      <c r="G32" s="211" t="s">
        <v>193</v>
      </c>
      <c r="H32" s="212" t="s">
        <v>175</v>
      </c>
      <c r="I32" s="212" t="s">
        <v>194</v>
      </c>
      <c r="J32" s="212"/>
      <c r="K32" s="212" t="s">
        <v>78</v>
      </c>
    </row>
    <row r="33" spans="1:11" x14ac:dyDescent="0.2">
      <c r="A33" s="213" t="s">
        <v>185</v>
      </c>
      <c r="B33" s="250">
        <f>'Données de base'!C29+'Données de base'!C30</f>
        <v>0</v>
      </c>
      <c r="C33" s="250">
        <f>'Données de base'!C107-'Données de base'!C108+'Données de base'!C109-'Données de base'!C110-'Données de base'!C111</f>
        <v>0</v>
      </c>
      <c r="D33" s="250">
        <f>'Données de base'!D107-'Données de base'!D108+'Données de base'!D109-'Données de base'!D110-'Données de base'!D111</f>
        <v>0</v>
      </c>
      <c r="E33" s="251" t="e">
        <f>B33/((C33+D33)/2)</f>
        <v>#DIV/0!</v>
      </c>
      <c r="F33" s="250"/>
      <c r="G33" s="251" t="e">
        <f>E33</f>
        <v>#DIV/0!</v>
      </c>
      <c r="H33" s="273" t="e">
        <f>G33*100</f>
        <v>#DIV/0!</v>
      </c>
      <c r="I33" s="287"/>
      <c r="J33" s="291"/>
      <c r="K33" s="273" t="e">
        <f>IF(H33&lt;2.5,6,IF(H33&gt;7.5,1,6-(H33-2.5)*(5/5)))</f>
        <v>#DIV/0!</v>
      </c>
    </row>
    <row r="34" spans="1:11" ht="21.95" customHeight="1" x14ac:dyDescent="0.2">
      <c r="A34" s="214"/>
      <c r="G34" s="215"/>
      <c r="H34" s="215"/>
      <c r="I34" s="215"/>
      <c r="K34" s="215"/>
    </row>
    <row r="35" spans="1:11" ht="16.5" x14ac:dyDescent="0.2">
      <c r="A35" s="216" t="s">
        <v>495</v>
      </c>
      <c r="B35" s="217" t="s">
        <v>419</v>
      </c>
      <c r="C35" s="218"/>
      <c r="D35" s="218"/>
      <c r="E35" s="218"/>
      <c r="F35" s="218"/>
      <c r="G35" s="219"/>
      <c r="H35" s="219"/>
      <c r="I35" s="219"/>
      <c r="J35" s="218"/>
      <c r="K35" s="219"/>
    </row>
    <row r="36" spans="1:11" s="204" customFormat="1" ht="27.95" customHeight="1" x14ac:dyDescent="0.2">
      <c r="A36" s="209" t="s">
        <v>184</v>
      </c>
      <c r="B36" s="388" t="s">
        <v>421</v>
      </c>
      <c r="C36" s="388" t="s">
        <v>420</v>
      </c>
      <c r="D36" s="211" t="s">
        <v>428</v>
      </c>
      <c r="E36" s="212"/>
      <c r="F36" s="212"/>
      <c r="G36" s="211" t="s">
        <v>193</v>
      </c>
      <c r="H36" s="212" t="s">
        <v>175</v>
      </c>
      <c r="I36" s="212" t="s">
        <v>194</v>
      </c>
      <c r="J36" s="212" t="s">
        <v>195</v>
      </c>
      <c r="K36" s="212" t="s">
        <v>78</v>
      </c>
    </row>
    <row r="37" spans="1:11" s="205" customFormat="1" x14ac:dyDescent="0.2">
      <c r="A37" s="213" t="s">
        <v>185</v>
      </c>
      <c r="B37" s="378">
        <f>'Données de base'!C105-'Données de base'!C111-'Données de base'!C102</f>
        <v>0</v>
      </c>
      <c r="C37" s="378">
        <f>'Données de base'!C52</f>
        <v>0</v>
      </c>
      <c r="D37" s="208" t="e">
        <f>B37/C37</f>
        <v>#DIV/0!</v>
      </c>
      <c r="E37" s="276"/>
      <c r="F37" s="276"/>
      <c r="G37" s="208" t="e">
        <f>D37</f>
        <v>#DIV/0!</v>
      </c>
      <c r="H37" s="279" t="e">
        <f>G37*100</f>
        <v>#DIV/0!</v>
      </c>
      <c r="I37" s="291"/>
      <c r="J37" s="291"/>
      <c r="K37" s="278" t="e">
        <f>IF(H37&lt;=50,6,IF(H37&lt;=100,6-(H37-50)*(1/50),IF(H37&lt;200,5-(H37-100)*(4/100),1)))</f>
        <v>#DIV/0!</v>
      </c>
    </row>
    <row r="38" spans="1:11" ht="21.95" customHeight="1" x14ac:dyDescent="0.2">
      <c r="A38" s="233"/>
      <c r="B38" s="234"/>
      <c r="C38" s="234"/>
      <c r="D38" s="234"/>
      <c r="E38" s="234"/>
      <c r="F38" s="235"/>
      <c r="G38" s="234"/>
      <c r="H38" s="234"/>
      <c r="I38" s="292"/>
      <c r="J38" s="289"/>
    </row>
    <row r="39" spans="1:11" ht="16.5" x14ac:dyDescent="0.2">
      <c r="A39" s="216" t="s">
        <v>496</v>
      </c>
      <c r="B39" s="227" t="s">
        <v>431</v>
      </c>
      <c r="C39" s="228"/>
      <c r="D39" s="218"/>
      <c r="E39" s="229"/>
      <c r="F39" s="218"/>
      <c r="G39" s="218"/>
      <c r="H39" s="218"/>
      <c r="I39" s="290"/>
      <c r="J39" s="290"/>
      <c r="K39" s="218"/>
    </row>
    <row r="40" spans="1:11" ht="42" customHeight="1" x14ac:dyDescent="0.2">
      <c r="A40" s="209" t="s">
        <v>184</v>
      </c>
      <c r="B40" s="211" t="s">
        <v>529</v>
      </c>
      <c r="C40" s="230" t="s">
        <v>427</v>
      </c>
      <c r="D40" s="236" t="s">
        <v>430</v>
      </c>
      <c r="E40" s="221"/>
      <c r="F40" s="211"/>
      <c r="G40" s="211" t="s">
        <v>193</v>
      </c>
      <c r="H40" s="212" t="s">
        <v>175</v>
      </c>
      <c r="I40" s="212"/>
      <c r="J40" s="212"/>
      <c r="K40" s="212" t="s">
        <v>78</v>
      </c>
    </row>
    <row r="41" spans="1:11" x14ac:dyDescent="0.2">
      <c r="A41" s="213" t="s">
        <v>185</v>
      </c>
      <c r="B41" s="378">
        <f>'Données de base'!C106+'Données de base'!C107-'Données de base'!C108+'Données de base'!C109-'Données de base'!C110-'Données de base'!C111</f>
        <v>0</v>
      </c>
      <c r="C41" s="274">
        <f>'Données de base'!C52+'Données de base'!C58+'Données de base'!C59+'Données de base'!C60+'Données de base'!C61+'Données de base'!C69+'Données de base'!C70+'Données de base'!C73-'Données de base'!C74-'Données de base'!C75+'Données de base'!C76</f>
        <v>0</v>
      </c>
      <c r="D41" s="222" t="e">
        <f>B41/C41</f>
        <v>#DIV/0!</v>
      </c>
      <c r="E41" s="275"/>
      <c r="F41" s="280"/>
      <c r="G41" s="232" t="e">
        <f>D41</f>
        <v>#DIV/0!</v>
      </c>
      <c r="H41" s="279" t="e">
        <f>G41*100</f>
        <v>#DIV/0!</v>
      </c>
      <c r="I41" s="291"/>
      <c r="J41" s="291"/>
      <c r="K41" s="278" t="e">
        <f>IF(H41&lt;25,6,IF(H41&lt;125,6-(H41-25)*(2/100),IF(H41&lt;200,4-(H41-125)*(3/75),1)))</f>
        <v>#DIV/0!</v>
      </c>
    </row>
    <row r="42" spans="1:11" x14ac:dyDescent="0.2">
      <c r="A42" s="2"/>
      <c r="B42" s="2"/>
      <c r="C42" s="5"/>
      <c r="D42" s="5"/>
      <c r="E42" s="3"/>
      <c r="F42" s="5"/>
      <c r="H42" s="4"/>
    </row>
    <row r="43" spans="1:11" x14ac:dyDescent="0.2">
      <c r="A43" s="2"/>
      <c r="B43" s="2"/>
      <c r="C43" s="2"/>
      <c r="D43" s="2"/>
      <c r="E43" s="3"/>
      <c r="F43" s="2"/>
      <c r="H43" s="4"/>
    </row>
    <row r="44" spans="1:11" x14ac:dyDescent="0.2">
      <c r="E44" s="399"/>
    </row>
  </sheetData>
  <phoneticPr fontId="0" type="noConversion"/>
  <printOptions horizontalCentered="1"/>
  <pageMargins left="0.39370078740157483" right="0.39370078740157483" top="0.78740157480314965" bottom="0.78740157480314965" header="0.51181102362204722" footer="0.51181102362204722"/>
  <pageSetup paperSize="9" scale="55" orientation="landscape"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indexed="43"/>
    <pageSetUpPr fitToPage="1"/>
  </sheetPr>
  <dimension ref="A1:R75"/>
  <sheetViews>
    <sheetView showGridLines="0" zoomScaleNormal="100" workbookViewId="0">
      <selection activeCell="I13" sqref="I13:O13"/>
    </sheetView>
  </sheetViews>
  <sheetFormatPr baseColWidth="10" defaultColWidth="11.42578125" defaultRowHeight="12.75" x14ac:dyDescent="0.2"/>
  <cols>
    <col min="1" max="1" width="8.85546875" style="85" customWidth="1"/>
    <col min="2" max="2" width="3" style="85" customWidth="1"/>
    <col min="3" max="3" width="3.85546875" style="85" customWidth="1"/>
    <col min="4" max="4" width="3" style="86" customWidth="1"/>
    <col min="5" max="5" width="33.85546875" style="85" customWidth="1"/>
    <col min="6" max="6" width="37.85546875" style="85" customWidth="1"/>
    <col min="7" max="8" width="10.85546875" style="85" customWidth="1"/>
    <col min="9" max="9" width="8.85546875" style="85" customWidth="1"/>
    <col min="10" max="10" width="3" style="85" customWidth="1"/>
    <col min="11" max="11" width="3.85546875" style="85" customWidth="1"/>
    <col min="12" max="12" width="3" style="86" customWidth="1"/>
    <col min="13" max="13" width="33.85546875" style="85" customWidth="1"/>
    <col min="14" max="14" width="37.85546875" style="85" customWidth="1"/>
    <col min="15" max="15" width="10.85546875" style="85" customWidth="1"/>
    <col min="16" max="16384" width="11.42578125" style="85"/>
  </cols>
  <sheetData>
    <row r="1" spans="1:18" ht="19.5" x14ac:dyDescent="0.25">
      <c r="A1" s="557" t="s">
        <v>503</v>
      </c>
      <c r="B1" s="557"/>
      <c r="C1" s="557"/>
      <c r="D1" s="557"/>
      <c r="E1" s="557"/>
      <c r="F1" s="557"/>
      <c r="G1" s="403"/>
      <c r="H1" s="403"/>
      <c r="I1" s="403"/>
      <c r="J1" s="403"/>
      <c r="K1" s="403"/>
      <c r="L1" s="404"/>
      <c r="M1" s="403"/>
      <c r="N1" s="403"/>
      <c r="O1" s="403"/>
    </row>
    <row r="2" spans="1:18" s="6" customFormat="1" ht="14.25" customHeight="1" x14ac:dyDescent="0.2">
      <c r="A2" s="405" t="s">
        <v>73</v>
      </c>
      <c r="B2" s="406"/>
      <c r="C2" s="406"/>
      <c r="D2" s="406"/>
      <c r="E2" s="406"/>
      <c r="F2" s="406"/>
      <c r="G2" s="406"/>
      <c r="H2" s="407"/>
      <c r="I2" s="408"/>
      <c r="J2" s="408"/>
      <c r="K2" s="408"/>
      <c r="L2" s="409"/>
      <c r="M2" s="408"/>
      <c r="N2" s="408"/>
      <c r="O2" s="408"/>
    </row>
    <row r="3" spans="1:18" s="89" customFormat="1" x14ac:dyDescent="0.2">
      <c r="A3" s="410"/>
      <c r="B3" s="410"/>
      <c r="C3" s="410"/>
      <c r="D3" s="411"/>
      <c r="E3" s="410"/>
      <c r="F3" s="410"/>
      <c r="G3" s="410"/>
      <c r="H3" s="410"/>
      <c r="I3" s="410"/>
      <c r="J3" s="410"/>
      <c r="K3" s="410"/>
      <c r="L3" s="411"/>
      <c r="M3" s="410"/>
      <c r="N3" s="410"/>
      <c r="O3" s="410"/>
    </row>
    <row r="4" spans="1:18" ht="18.75" thickBot="1" x14ac:dyDescent="0.3">
      <c r="A4" s="412" t="s">
        <v>482</v>
      </c>
      <c r="B4" s="412"/>
      <c r="C4" s="412"/>
      <c r="D4" s="414"/>
      <c r="E4" s="415"/>
      <c r="F4" s="415"/>
      <c r="G4" s="415"/>
      <c r="H4" s="403"/>
      <c r="I4" s="412" t="s">
        <v>466</v>
      </c>
      <c r="J4" s="413"/>
      <c r="K4" s="413"/>
      <c r="L4" s="414"/>
      <c r="M4" s="415"/>
      <c r="N4" s="415"/>
      <c r="O4" s="415"/>
    </row>
    <row r="5" spans="1:18" ht="15" x14ac:dyDescent="0.2">
      <c r="A5" s="416" t="s">
        <v>484</v>
      </c>
      <c r="B5" s="416"/>
      <c r="C5" s="416"/>
      <c r="D5" s="417"/>
      <c r="E5" s="418"/>
      <c r="F5" s="419" t="s">
        <v>77</v>
      </c>
      <c r="G5" s="419" t="s">
        <v>78</v>
      </c>
      <c r="H5" s="403"/>
      <c r="I5" s="416" t="s">
        <v>467</v>
      </c>
      <c r="J5" s="416"/>
      <c r="K5" s="416"/>
      <c r="L5" s="417"/>
      <c r="M5" s="418"/>
      <c r="N5" s="419" t="s">
        <v>77</v>
      </c>
      <c r="O5" s="419" t="s">
        <v>78</v>
      </c>
    </row>
    <row r="6" spans="1:18" ht="12.6" customHeight="1" x14ac:dyDescent="0.2">
      <c r="A6" s="490"/>
      <c r="B6" s="487"/>
      <c r="C6" s="487" t="s">
        <v>486</v>
      </c>
      <c r="D6" s="487" t="s">
        <v>10</v>
      </c>
      <c r="E6" s="482">
        <v>0.08</v>
      </c>
      <c r="F6" s="486" t="s">
        <v>487</v>
      </c>
      <c r="G6" s="484" t="s">
        <v>23</v>
      </c>
      <c r="H6" s="403"/>
      <c r="I6" s="485"/>
      <c r="J6" s="484"/>
      <c r="K6" s="484" t="s">
        <v>468</v>
      </c>
      <c r="L6" s="484" t="s">
        <v>7</v>
      </c>
      <c r="M6" s="482">
        <v>2.5000000000000001E-2</v>
      </c>
      <c r="N6" s="483" t="s">
        <v>517</v>
      </c>
      <c r="O6" s="484" t="s">
        <v>23</v>
      </c>
    </row>
    <row r="7" spans="1:18" x14ac:dyDescent="0.2">
      <c r="A7" s="489">
        <v>0.08</v>
      </c>
      <c r="B7" s="484" t="s">
        <v>11</v>
      </c>
      <c r="C7" s="484" t="str">
        <f t="shared" ref="C7:D11" si="0">+C6</f>
        <v>I11</v>
      </c>
      <c r="D7" s="487" t="str">
        <f t="shared" si="0"/>
        <v>&gt;=</v>
      </c>
      <c r="E7" s="482">
        <v>0.06</v>
      </c>
      <c r="F7" s="486" t="s">
        <v>488</v>
      </c>
      <c r="G7" s="484" t="s">
        <v>16</v>
      </c>
      <c r="H7" s="403"/>
      <c r="I7" s="543">
        <v>2.5000000000000001E-2</v>
      </c>
      <c r="J7" s="541" t="s">
        <v>8</v>
      </c>
      <c r="K7" s="541" t="str">
        <f>+K6</f>
        <v>I13</v>
      </c>
      <c r="L7" s="541" t="s">
        <v>7</v>
      </c>
      <c r="M7" s="537">
        <v>0.05</v>
      </c>
      <c r="N7" s="539" t="s">
        <v>469</v>
      </c>
      <c r="O7" s="541" t="s">
        <v>16</v>
      </c>
    </row>
    <row r="8" spans="1:18" x14ac:dyDescent="0.2">
      <c r="A8" s="485">
        <v>0.06</v>
      </c>
      <c r="B8" s="484" t="str">
        <f>+B7</f>
        <v>&gt;</v>
      </c>
      <c r="C8" s="484" t="str">
        <f t="shared" si="0"/>
        <v>I11</v>
      </c>
      <c r="D8" s="484" t="str">
        <f t="shared" si="0"/>
        <v>&gt;=</v>
      </c>
      <c r="E8" s="482">
        <v>0.04</v>
      </c>
      <c r="F8" s="486" t="s">
        <v>489</v>
      </c>
      <c r="G8" s="484" t="s">
        <v>17</v>
      </c>
      <c r="H8" s="403"/>
      <c r="I8" s="542"/>
      <c r="J8" s="542"/>
      <c r="K8" s="542"/>
      <c r="L8" s="542"/>
      <c r="M8" s="538"/>
      <c r="N8" s="556"/>
      <c r="O8" s="542"/>
      <c r="P8" s="110"/>
      <c r="Q8" s="110"/>
      <c r="R8" s="110"/>
    </row>
    <row r="9" spans="1:18" ht="12.75" customHeight="1" x14ac:dyDescent="0.2">
      <c r="A9" s="485">
        <v>0.04</v>
      </c>
      <c r="B9" s="484" t="str">
        <f>+B8</f>
        <v>&gt;</v>
      </c>
      <c r="C9" s="484" t="str">
        <f t="shared" si="0"/>
        <v>I11</v>
      </c>
      <c r="D9" s="484" t="str">
        <f t="shared" si="0"/>
        <v>&gt;=</v>
      </c>
      <c r="E9" s="482">
        <v>0.03</v>
      </c>
      <c r="F9" s="486" t="s">
        <v>490</v>
      </c>
      <c r="G9" s="484" t="s">
        <v>18</v>
      </c>
      <c r="H9" s="403"/>
      <c r="I9" s="485">
        <v>0.05</v>
      </c>
      <c r="J9" s="484" t="s">
        <v>8</v>
      </c>
      <c r="K9" s="484" t="str">
        <f t="shared" ref="K9" si="1">+K7</f>
        <v>I13</v>
      </c>
      <c r="L9" s="484" t="s">
        <v>7</v>
      </c>
      <c r="M9" s="482">
        <v>7.4999999999999997E-2</v>
      </c>
      <c r="N9" s="483" t="s">
        <v>470</v>
      </c>
      <c r="O9" s="484" t="s">
        <v>17</v>
      </c>
      <c r="P9" s="110"/>
      <c r="Q9" s="110"/>
      <c r="R9" s="110"/>
    </row>
    <row r="10" spans="1:18" x14ac:dyDescent="0.2">
      <c r="A10" s="485">
        <v>0.03</v>
      </c>
      <c r="B10" s="484" t="str">
        <f>+B9</f>
        <v>&gt;</v>
      </c>
      <c r="C10" s="484" t="str">
        <f t="shared" si="0"/>
        <v>I11</v>
      </c>
      <c r="D10" s="484" t="str">
        <f t="shared" si="0"/>
        <v>&gt;=</v>
      </c>
      <c r="E10" s="482">
        <v>0.02</v>
      </c>
      <c r="F10" s="486" t="s">
        <v>491</v>
      </c>
      <c r="G10" s="484" t="s">
        <v>19</v>
      </c>
      <c r="H10" s="403"/>
      <c r="I10" s="485">
        <v>7.4999999999999997E-2</v>
      </c>
      <c r="J10" s="484" t="s">
        <v>8</v>
      </c>
      <c r="K10" s="484" t="str">
        <f>+K9</f>
        <v>I13</v>
      </c>
      <c r="L10" s="484" t="s">
        <v>7</v>
      </c>
      <c r="M10" s="482">
        <v>0.1</v>
      </c>
      <c r="N10" s="483" t="s">
        <v>471</v>
      </c>
      <c r="O10" s="484" t="s">
        <v>18</v>
      </c>
    </row>
    <row r="11" spans="1:18" ht="13.5" customHeight="1" x14ac:dyDescent="0.2">
      <c r="A11" s="485">
        <v>0.02</v>
      </c>
      <c r="B11" s="484" t="str">
        <f>+B10</f>
        <v>&gt;</v>
      </c>
      <c r="C11" s="484" t="str">
        <f t="shared" si="0"/>
        <v>I11</v>
      </c>
      <c r="D11" s="484" t="str">
        <f t="shared" si="0"/>
        <v>&gt;=</v>
      </c>
      <c r="E11" s="482">
        <v>0.01</v>
      </c>
      <c r="F11" s="486" t="s">
        <v>492</v>
      </c>
      <c r="G11" s="484" t="s">
        <v>20</v>
      </c>
      <c r="H11" s="403"/>
      <c r="I11" s="485">
        <v>0.1</v>
      </c>
      <c r="J11" s="484" t="s">
        <v>8</v>
      </c>
      <c r="K11" s="484" t="str">
        <f>+K10</f>
        <v>I13</v>
      </c>
      <c r="L11" s="484" t="s">
        <v>7</v>
      </c>
      <c r="M11" s="482">
        <v>0.125</v>
      </c>
      <c r="N11" s="483" t="s">
        <v>472</v>
      </c>
      <c r="O11" s="488" t="s">
        <v>19</v>
      </c>
    </row>
    <row r="12" spans="1:18" ht="13.5" customHeight="1" thickBot="1" x14ac:dyDescent="0.25">
      <c r="A12" s="508">
        <v>0.01</v>
      </c>
      <c r="B12" s="457" t="s">
        <v>11</v>
      </c>
      <c r="C12" s="508" t="str">
        <f>+C11</f>
        <v>I11</v>
      </c>
      <c r="D12" s="457"/>
      <c r="E12" s="509"/>
      <c r="F12" s="501" t="s">
        <v>493</v>
      </c>
      <c r="G12" s="457" t="s">
        <v>22</v>
      </c>
      <c r="H12" s="403"/>
      <c r="I12" s="485">
        <v>0.125</v>
      </c>
      <c r="J12" s="484" t="s">
        <v>8</v>
      </c>
      <c r="K12" s="484" t="str">
        <f>+K11</f>
        <v>I13</v>
      </c>
      <c r="L12" s="484" t="s">
        <v>7</v>
      </c>
      <c r="M12" s="482">
        <v>0.15</v>
      </c>
      <c r="N12" s="483" t="s">
        <v>159</v>
      </c>
      <c r="O12" s="484" t="s">
        <v>20</v>
      </c>
    </row>
    <row r="13" spans="1:18" ht="13.5" customHeight="1" thickBot="1" x14ac:dyDescent="0.25">
      <c r="A13" s="495"/>
      <c r="B13" s="488"/>
      <c r="C13" s="495"/>
      <c r="D13" s="488"/>
      <c r="E13" s="496"/>
      <c r="F13" s="497"/>
      <c r="G13" s="488"/>
      <c r="H13" s="403"/>
      <c r="I13" s="508">
        <v>0.15</v>
      </c>
      <c r="J13" s="457" t="s">
        <v>8</v>
      </c>
      <c r="K13" s="457" t="str">
        <f>+K12</f>
        <v>I13</v>
      </c>
      <c r="L13" s="457"/>
      <c r="M13" s="511"/>
      <c r="N13" s="456" t="s">
        <v>161</v>
      </c>
      <c r="O13" s="457" t="s">
        <v>22</v>
      </c>
    </row>
    <row r="14" spans="1:18" x14ac:dyDescent="0.2">
      <c r="A14" s="403"/>
      <c r="B14" s="403"/>
      <c r="C14" s="403"/>
      <c r="D14" s="404"/>
      <c r="E14" s="403"/>
      <c r="F14" s="403"/>
      <c r="G14" s="403"/>
      <c r="H14" s="403"/>
      <c r="I14" s="474"/>
      <c r="J14" s="474"/>
      <c r="K14" s="474"/>
      <c r="L14" s="474"/>
      <c r="M14" s="475"/>
      <c r="N14" s="476"/>
      <c r="O14" s="474"/>
    </row>
    <row r="15" spans="1:18" ht="12.75" customHeight="1" x14ac:dyDescent="0.2">
      <c r="A15" s="403"/>
      <c r="B15" s="403"/>
      <c r="C15" s="403"/>
      <c r="D15" s="404"/>
      <c r="E15" s="403"/>
      <c r="F15" s="403"/>
      <c r="G15" s="403"/>
      <c r="H15" s="403"/>
      <c r="I15" s="403"/>
      <c r="J15" s="455"/>
      <c r="K15" s="455"/>
      <c r="L15" s="404"/>
      <c r="M15" s="403"/>
      <c r="N15" s="403"/>
      <c r="O15" s="403"/>
    </row>
    <row r="16" spans="1:18" ht="18.75" thickBot="1" x14ac:dyDescent="0.3">
      <c r="A16" s="412" t="s">
        <v>473</v>
      </c>
      <c r="B16" s="415"/>
      <c r="C16" s="415"/>
      <c r="D16" s="414"/>
      <c r="E16" s="415"/>
      <c r="F16" s="415"/>
      <c r="G16" s="415"/>
      <c r="H16" s="403"/>
      <c r="I16" s="412" t="s">
        <v>447</v>
      </c>
      <c r="J16" s="413"/>
      <c r="K16" s="413"/>
      <c r="L16" s="414"/>
      <c r="M16" s="415"/>
      <c r="N16" s="415"/>
      <c r="O16" s="415"/>
    </row>
    <row r="17" spans="1:15" ht="13.5" customHeight="1" x14ac:dyDescent="0.2">
      <c r="A17" s="416" t="s">
        <v>475</v>
      </c>
      <c r="B17" s="416"/>
      <c r="C17" s="416"/>
      <c r="D17" s="417"/>
      <c r="E17" s="418"/>
      <c r="F17" s="458" t="s">
        <v>77</v>
      </c>
      <c r="G17" s="419" t="s">
        <v>78</v>
      </c>
      <c r="H17" s="403" t="s">
        <v>15</v>
      </c>
      <c r="I17" s="416" t="s">
        <v>449</v>
      </c>
      <c r="J17" s="416"/>
      <c r="K17" s="416"/>
      <c r="L17" s="417"/>
      <c r="M17" s="418"/>
      <c r="N17" s="419" t="s">
        <v>77</v>
      </c>
      <c r="O17" s="419" t="s">
        <v>78</v>
      </c>
    </row>
    <row r="18" spans="1:15" x14ac:dyDescent="0.2">
      <c r="A18" s="459"/>
      <c r="B18" s="432"/>
      <c r="C18" s="432" t="s">
        <v>477</v>
      </c>
      <c r="D18" s="432" t="s">
        <v>7</v>
      </c>
      <c r="E18" s="431">
        <v>0</v>
      </c>
      <c r="F18" s="460" t="s">
        <v>478</v>
      </c>
      <c r="G18" s="432" t="s">
        <v>23</v>
      </c>
      <c r="H18" s="403"/>
      <c r="I18" s="425">
        <v>7.0000000000000007E-2</v>
      </c>
      <c r="J18" s="426" t="s">
        <v>7</v>
      </c>
      <c r="K18" s="426" t="s">
        <v>452</v>
      </c>
      <c r="L18" s="426" t="s">
        <v>7</v>
      </c>
      <c r="M18" s="427">
        <v>0.1</v>
      </c>
      <c r="N18" s="423" t="s">
        <v>453</v>
      </c>
      <c r="O18" s="428" t="s">
        <v>23</v>
      </c>
    </row>
    <row r="19" spans="1:15" x14ac:dyDescent="0.2">
      <c r="A19" s="543">
        <v>0</v>
      </c>
      <c r="B19" s="541" t="s">
        <v>9</v>
      </c>
      <c r="C19" s="541" t="str">
        <f>+C18</f>
        <v>I12</v>
      </c>
      <c r="D19" s="541" t="s">
        <v>7</v>
      </c>
      <c r="E19" s="537">
        <v>0.02</v>
      </c>
      <c r="F19" s="539" t="s">
        <v>480</v>
      </c>
      <c r="G19" s="541" t="s">
        <v>16</v>
      </c>
      <c r="H19" s="403"/>
      <c r="I19" s="433">
        <v>0.1</v>
      </c>
      <c r="J19" s="434" t="s">
        <v>8</v>
      </c>
      <c r="K19" s="434" t="str">
        <f>+K18</f>
        <v>I14</v>
      </c>
      <c r="L19" s="434" t="s">
        <v>7</v>
      </c>
      <c r="M19" s="435">
        <v>0.12</v>
      </c>
      <c r="N19" s="436" t="s">
        <v>445</v>
      </c>
      <c r="O19" s="541" t="s">
        <v>16</v>
      </c>
    </row>
    <row r="20" spans="1:15" x14ac:dyDescent="0.2">
      <c r="A20" s="542"/>
      <c r="B20" s="542"/>
      <c r="C20" s="542"/>
      <c r="D20" s="542"/>
      <c r="E20" s="538"/>
      <c r="F20" s="556"/>
      <c r="G20" s="542"/>
      <c r="H20" s="403"/>
      <c r="I20" s="437">
        <v>0.05</v>
      </c>
      <c r="J20" s="438" t="s">
        <v>7</v>
      </c>
      <c r="K20" s="439" t="str">
        <f t="shared" ref="K20:K29" si="2">+K19</f>
        <v>I14</v>
      </c>
      <c r="L20" s="438" t="s">
        <v>8</v>
      </c>
      <c r="M20" s="440">
        <v>7.0000000000000007E-2</v>
      </c>
      <c r="N20" s="441" t="s">
        <v>456</v>
      </c>
      <c r="O20" s="555"/>
    </row>
    <row r="21" spans="1:15" x14ac:dyDescent="0.2">
      <c r="A21" s="485">
        <v>0.02</v>
      </c>
      <c r="B21" s="484" t="s">
        <v>9</v>
      </c>
      <c r="C21" s="484" t="str">
        <f>+C19</f>
        <v>I12</v>
      </c>
      <c r="D21" s="484" t="s">
        <v>7</v>
      </c>
      <c r="E21" s="482">
        <v>0.04</v>
      </c>
      <c r="F21" s="483" t="s">
        <v>470</v>
      </c>
      <c r="G21" s="484" t="s">
        <v>17</v>
      </c>
      <c r="H21" s="403"/>
      <c r="I21" s="443">
        <v>0.12</v>
      </c>
      <c r="J21" s="439" t="s">
        <v>8</v>
      </c>
      <c r="K21" s="434" t="str">
        <f t="shared" si="2"/>
        <v>I14</v>
      </c>
      <c r="L21" s="439" t="s">
        <v>7</v>
      </c>
      <c r="M21" s="444">
        <v>0.14000000000000001</v>
      </c>
      <c r="N21" s="539" t="s">
        <v>458</v>
      </c>
      <c r="O21" s="541" t="s">
        <v>17</v>
      </c>
    </row>
    <row r="22" spans="1:15" x14ac:dyDescent="0.2">
      <c r="A22" s="485">
        <v>0.04</v>
      </c>
      <c r="B22" s="484" t="s">
        <v>9</v>
      </c>
      <c r="C22" s="484" t="str">
        <f>+C21</f>
        <v>I12</v>
      </c>
      <c r="D22" s="484" t="s">
        <v>7</v>
      </c>
      <c r="E22" s="482">
        <v>0.05</v>
      </c>
      <c r="F22" s="483" t="s">
        <v>471</v>
      </c>
      <c r="G22" s="484" t="s">
        <v>18</v>
      </c>
      <c r="H22" s="403"/>
      <c r="I22" s="446">
        <v>0.03</v>
      </c>
      <c r="J22" s="447" t="s">
        <v>7</v>
      </c>
      <c r="K22" s="439" t="str">
        <f t="shared" si="2"/>
        <v>I14</v>
      </c>
      <c r="L22" s="447" t="s">
        <v>9</v>
      </c>
      <c r="M22" s="448">
        <v>0.05</v>
      </c>
      <c r="N22" s="551"/>
      <c r="O22" s="552"/>
    </row>
    <row r="23" spans="1:15" ht="13.5" customHeight="1" x14ac:dyDescent="0.2">
      <c r="A23" s="485">
        <v>0.05</v>
      </c>
      <c r="B23" s="484" t="s">
        <v>9</v>
      </c>
      <c r="C23" s="484" t="str">
        <f>+C22</f>
        <v>I12</v>
      </c>
      <c r="D23" s="484" t="s">
        <v>7</v>
      </c>
      <c r="E23" s="482">
        <v>0.06</v>
      </c>
      <c r="F23" s="483" t="s">
        <v>472</v>
      </c>
      <c r="G23" s="484" t="s">
        <v>19</v>
      </c>
      <c r="H23" s="403"/>
      <c r="I23" s="449">
        <v>0.14000000000000001</v>
      </c>
      <c r="J23" s="450" t="s">
        <v>8</v>
      </c>
      <c r="K23" s="434" t="str">
        <f t="shared" si="2"/>
        <v>I14</v>
      </c>
      <c r="L23" s="450" t="s">
        <v>7</v>
      </c>
      <c r="M23" s="451">
        <v>0.15</v>
      </c>
      <c r="N23" s="539" t="s">
        <v>461</v>
      </c>
      <c r="O23" s="432" t="s">
        <v>18</v>
      </c>
    </row>
    <row r="24" spans="1:15" ht="12.75" customHeight="1" x14ac:dyDescent="0.2">
      <c r="A24" s="485">
        <v>0.06</v>
      </c>
      <c r="B24" s="484" t="s">
        <v>9</v>
      </c>
      <c r="C24" s="484" t="str">
        <f>+C23</f>
        <v>I12</v>
      </c>
      <c r="D24" s="484" t="s">
        <v>7</v>
      </c>
      <c r="E24" s="482">
        <v>7.0000000000000007E-2</v>
      </c>
      <c r="F24" s="483" t="s">
        <v>159</v>
      </c>
      <c r="G24" s="484" t="s">
        <v>20</v>
      </c>
      <c r="H24" s="403"/>
      <c r="I24" s="446">
        <v>0.02</v>
      </c>
      <c r="J24" s="447" t="s">
        <v>7</v>
      </c>
      <c r="K24" s="439" t="str">
        <f t="shared" si="2"/>
        <v>I14</v>
      </c>
      <c r="L24" s="447" t="s">
        <v>9</v>
      </c>
      <c r="M24" s="448">
        <v>0.03</v>
      </c>
      <c r="N24" s="551"/>
      <c r="O24" s="442"/>
    </row>
    <row r="25" spans="1:15" ht="12.75" customHeight="1" thickBot="1" x14ac:dyDescent="0.25">
      <c r="A25" s="499">
        <v>7.0000000000000007E-2</v>
      </c>
      <c r="B25" s="500" t="s">
        <v>9</v>
      </c>
      <c r="C25" s="457" t="str">
        <f t="shared" ref="C25" si="3">+C24</f>
        <v>I12</v>
      </c>
      <c r="D25" s="510"/>
      <c r="E25" s="510"/>
      <c r="F25" s="456" t="s">
        <v>161</v>
      </c>
      <c r="G25" s="457" t="s">
        <v>22</v>
      </c>
      <c r="H25" s="403"/>
      <c r="I25" s="449">
        <v>0.15</v>
      </c>
      <c r="J25" s="450" t="s">
        <v>8</v>
      </c>
      <c r="K25" s="434" t="str">
        <f t="shared" si="2"/>
        <v>I14</v>
      </c>
      <c r="L25" s="450" t="s">
        <v>7</v>
      </c>
      <c r="M25" s="451">
        <v>0.16</v>
      </c>
      <c r="N25" s="539" t="s">
        <v>463</v>
      </c>
      <c r="O25" s="541" t="s">
        <v>19</v>
      </c>
    </row>
    <row r="26" spans="1:15" ht="12.75" customHeight="1" x14ac:dyDescent="0.2">
      <c r="A26" s="403"/>
      <c r="B26" s="403"/>
      <c r="C26" s="403"/>
      <c r="D26" s="404"/>
      <c r="E26" s="403"/>
      <c r="F26" s="403"/>
      <c r="G26" s="403"/>
      <c r="H26" s="403"/>
      <c r="I26" s="446">
        <v>0.01</v>
      </c>
      <c r="J26" s="447" t="s">
        <v>7</v>
      </c>
      <c r="K26" s="439" t="str">
        <f t="shared" si="2"/>
        <v>I14</v>
      </c>
      <c r="L26" s="447" t="s">
        <v>9</v>
      </c>
      <c r="M26" s="448">
        <v>0.02</v>
      </c>
      <c r="N26" s="551"/>
      <c r="O26" s="552"/>
    </row>
    <row r="27" spans="1:15" ht="12.75" customHeight="1" x14ac:dyDescent="0.2">
      <c r="A27" s="403"/>
      <c r="B27" s="403"/>
      <c r="C27" s="403"/>
      <c r="D27" s="404"/>
      <c r="E27" s="403"/>
      <c r="F27" s="403"/>
      <c r="G27" s="403"/>
      <c r="H27" s="403"/>
      <c r="I27" s="449">
        <v>0.16</v>
      </c>
      <c r="J27" s="450" t="s">
        <v>8</v>
      </c>
      <c r="K27" s="434" t="str">
        <f t="shared" si="2"/>
        <v>I14</v>
      </c>
      <c r="L27" s="450" t="s">
        <v>7</v>
      </c>
      <c r="M27" s="451">
        <v>0.17</v>
      </c>
      <c r="N27" s="539" t="s">
        <v>464</v>
      </c>
      <c r="O27" s="541" t="s">
        <v>20</v>
      </c>
    </row>
    <row r="28" spans="1:15" ht="12.75" customHeight="1" x14ac:dyDescent="0.2">
      <c r="H28" s="403"/>
      <c r="I28" s="446">
        <v>0</v>
      </c>
      <c r="J28" s="447" t="s">
        <v>7</v>
      </c>
      <c r="K28" s="439" t="str">
        <f t="shared" si="2"/>
        <v>I14</v>
      </c>
      <c r="L28" s="447" t="s">
        <v>9</v>
      </c>
      <c r="M28" s="448">
        <v>0.01</v>
      </c>
      <c r="N28" s="551"/>
      <c r="O28" s="552"/>
    </row>
    <row r="29" spans="1:15" ht="12.75" customHeight="1" x14ac:dyDescent="0.2">
      <c r="H29" s="403"/>
      <c r="I29" s="560">
        <v>0.17</v>
      </c>
      <c r="J29" s="562" t="s">
        <v>8</v>
      </c>
      <c r="K29" s="541" t="str">
        <f t="shared" si="2"/>
        <v>I14</v>
      </c>
      <c r="L29" s="450"/>
      <c r="M29" s="452"/>
      <c r="N29" s="539" t="s">
        <v>465</v>
      </c>
      <c r="O29" s="541" t="s">
        <v>22</v>
      </c>
    </row>
    <row r="30" spans="1:15" ht="12.75" customHeight="1" thickBot="1" x14ac:dyDescent="0.25">
      <c r="H30" s="403"/>
      <c r="I30" s="561"/>
      <c r="J30" s="563"/>
      <c r="K30" s="558"/>
      <c r="L30" s="453"/>
      <c r="M30" s="454"/>
      <c r="N30" s="559"/>
      <c r="O30" s="558"/>
    </row>
    <row r="31" spans="1:15" ht="13.5" customHeight="1" x14ac:dyDescent="0.2">
      <c r="H31" s="403"/>
    </row>
    <row r="32" spans="1:15" ht="12.75" customHeight="1" x14ac:dyDescent="0.2">
      <c r="H32" s="403"/>
      <c r="I32" s="403"/>
      <c r="J32" s="403"/>
      <c r="K32" s="403"/>
      <c r="L32" s="404"/>
      <c r="M32" s="403"/>
      <c r="N32" s="403"/>
      <c r="O32" s="403"/>
    </row>
    <row r="33" spans="4:15" ht="18.75" thickBot="1" x14ac:dyDescent="0.3">
      <c r="D33" s="85"/>
      <c r="H33" s="403"/>
      <c r="I33" s="412" t="s">
        <v>474</v>
      </c>
      <c r="J33" s="415"/>
      <c r="K33" s="415"/>
      <c r="L33" s="414"/>
      <c r="M33" s="415"/>
      <c r="N33" s="415"/>
      <c r="O33" s="415"/>
    </row>
    <row r="34" spans="4:15" ht="13.5" customHeight="1" x14ac:dyDescent="0.2">
      <c r="D34" s="85"/>
      <c r="H34" s="403"/>
      <c r="I34" s="416" t="s">
        <v>476</v>
      </c>
      <c r="J34" s="416"/>
      <c r="K34" s="416"/>
      <c r="L34" s="417"/>
      <c r="M34" s="418"/>
      <c r="N34" s="419" t="s">
        <v>77</v>
      </c>
      <c r="O34" s="419" t="s">
        <v>78</v>
      </c>
    </row>
    <row r="35" spans="4:15" ht="13.5" customHeight="1" x14ac:dyDescent="0.2">
      <c r="D35" s="85"/>
      <c r="H35" s="403"/>
      <c r="I35" s="425"/>
      <c r="J35" s="426"/>
      <c r="K35" s="426" t="s">
        <v>479</v>
      </c>
      <c r="L35" s="426" t="s">
        <v>7</v>
      </c>
      <c r="M35" s="461">
        <v>0</v>
      </c>
      <c r="N35" s="423" t="s">
        <v>518</v>
      </c>
      <c r="O35" s="428" t="s">
        <v>23</v>
      </c>
    </row>
    <row r="36" spans="4:15" ht="13.5" customHeight="1" x14ac:dyDescent="0.2">
      <c r="D36" s="85"/>
      <c r="H36" s="403"/>
      <c r="I36" s="462">
        <v>0</v>
      </c>
      <c r="J36" s="430" t="s">
        <v>9</v>
      </c>
      <c r="K36" s="430" t="str">
        <f>+K35</f>
        <v>I15</v>
      </c>
      <c r="L36" s="430" t="s">
        <v>7</v>
      </c>
      <c r="M36" s="461">
        <v>2000</v>
      </c>
      <c r="N36" s="423" t="s">
        <v>519</v>
      </c>
      <c r="O36" s="432" t="s">
        <v>16</v>
      </c>
    </row>
    <row r="37" spans="4:15" ht="13.5" customHeight="1" x14ac:dyDescent="0.2">
      <c r="D37" s="85"/>
      <c r="H37" s="403"/>
      <c r="I37" s="553">
        <v>2000</v>
      </c>
      <c r="J37" s="544" t="str">
        <f>+J36</f>
        <v>&lt;</v>
      </c>
      <c r="K37" s="544" t="str">
        <f>+K36</f>
        <v>I15</v>
      </c>
      <c r="L37" s="544" t="s">
        <v>7</v>
      </c>
      <c r="M37" s="549">
        <v>4000</v>
      </c>
      <c r="N37" s="539" t="s">
        <v>520</v>
      </c>
      <c r="O37" s="541" t="s">
        <v>17</v>
      </c>
    </row>
    <row r="38" spans="4:15" ht="12.75" customHeight="1" x14ac:dyDescent="0.2">
      <c r="D38" s="85"/>
      <c r="H38" s="403"/>
      <c r="I38" s="554"/>
      <c r="J38" s="548"/>
      <c r="K38" s="548"/>
      <c r="L38" s="548"/>
      <c r="M38" s="550"/>
      <c r="N38" s="551"/>
      <c r="O38" s="552"/>
    </row>
    <row r="39" spans="4:15" ht="12.75" customHeight="1" x14ac:dyDescent="0.2">
      <c r="D39" s="85"/>
      <c r="H39" s="403"/>
      <c r="I39" s="553">
        <v>4000</v>
      </c>
      <c r="J39" s="544" t="s">
        <v>9</v>
      </c>
      <c r="K39" s="544" t="str">
        <f>+K37</f>
        <v>I15</v>
      </c>
      <c r="L39" s="544" t="s">
        <v>7</v>
      </c>
      <c r="M39" s="549">
        <v>5000</v>
      </c>
      <c r="N39" s="539" t="s">
        <v>524</v>
      </c>
      <c r="O39" s="541" t="s">
        <v>18</v>
      </c>
    </row>
    <row r="40" spans="4:15" ht="12.75" customHeight="1" x14ac:dyDescent="0.2">
      <c r="D40" s="85"/>
      <c r="H40" s="403"/>
      <c r="I40" s="554"/>
      <c r="J40" s="548"/>
      <c r="K40" s="548"/>
      <c r="L40" s="548"/>
      <c r="M40" s="550"/>
      <c r="N40" s="551"/>
      <c r="O40" s="552"/>
    </row>
    <row r="41" spans="4:15" x14ac:dyDescent="0.2">
      <c r="D41" s="85"/>
      <c r="H41" s="403"/>
      <c r="I41" s="462">
        <v>5000</v>
      </c>
      <c r="J41" s="426" t="str">
        <f>+J39</f>
        <v>&lt;</v>
      </c>
      <c r="K41" s="426" t="str">
        <f>+K39</f>
        <v>I15</v>
      </c>
      <c r="L41" s="426" t="s">
        <v>7</v>
      </c>
      <c r="M41" s="461">
        <v>6000</v>
      </c>
      <c r="N41" s="498" t="s">
        <v>521</v>
      </c>
      <c r="O41" s="424" t="s">
        <v>19</v>
      </c>
    </row>
    <row r="42" spans="4:15" x14ac:dyDescent="0.2">
      <c r="D42" s="85"/>
      <c r="H42" s="403"/>
      <c r="I42" s="553">
        <v>6000</v>
      </c>
      <c r="J42" s="541" t="str">
        <f>+J41</f>
        <v>&lt;</v>
      </c>
      <c r="K42" s="541" t="str">
        <f>+K41</f>
        <v>I15</v>
      </c>
      <c r="L42" s="541" t="s">
        <v>7</v>
      </c>
      <c r="M42" s="549">
        <v>7000</v>
      </c>
      <c r="N42" s="539" t="s">
        <v>522</v>
      </c>
      <c r="O42" s="541" t="s">
        <v>20</v>
      </c>
    </row>
    <row r="43" spans="4:15" ht="12.75" customHeight="1" x14ac:dyDescent="0.2">
      <c r="D43" s="85"/>
      <c r="H43" s="403"/>
      <c r="I43" s="542"/>
      <c r="J43" s="542"/>
      <c r="K43" s="542"/>
      <c r="L43" s="542"/>
      <c r="M43" s="538"/>
      <c r="N43" s="556"/>
      <c r="O43" s="542"/>
    </row>
    <row r="44" spans="4:15" ht="13.5" customHeight="1" thickBot="1" x14ac:dyDescent="0.25">
      <c r="D44" s="85"/>
      <c r="H44" s="403"/>
      <c r="I44" s="506">
        <v>7000</v>
      </c>
      <c r="J44" s="457" t="str">
        <f>+J42</f>
        <v>&lt;</v>
      </c>
      <c r="K44" s="457" t="str">
        <f>+K42</f>
        <v>I15</v>
      </c>
      <c r="L44" s="457"/>
      <c r="M44" s="507"/>
      <c r="N44" s="456" t="s">
        <v>523</v>
      </c>
      <c r="O44" s="457" t="s">
        <v>22</v>
      </c>
    </row>
    <row r="45" spans="4:15" ht="13.5" customHeight="1" x14ac:dyDescent="0.2">
      <c r="D45" s="85"/>
      <c r="H45" s="403"/>
      <c r="I45" s="403"/>
      <c r="J45" s="403"/>
      <c r="K45" s="403"/>
      <c r="L45" s="404"/>
      <c r="M45" s="403"/>
      <c r="N45" s="403"/>
      <c r="O45" s="403"/>
    </row>
    <row r="46" spans="4:15" ht="12.75" customHeight="1" x14ac:dyDescent="0.2">
      <c r="D46" s="85"/>
      <c r="H46" s="403"/>
      <c r="I46" s="403"/>
      <c r="J46" s="403"/>
      <c r="K46" s="403"/>
      <c r="L46" s="404"/>
      <c r="M46" s="403"/>
      <c r="N46" s="403"/>
      <c r="O46" s="403"/>
    </row>
    <row r="47" spans="4:15" x14ac:dyDescent="0.2">
      <c r="H47" s="403"/>
      <c r="I47" s="403"/>
      <c r="J47" s="403"/>
      <c r="K47" s="403"/>
      <c r="L47" s="404"/>
      <c r="M47" s="403"/>
      <c r="N47" s="403"/>
      <c r="O47" s="403"/>
    </row>
    <row r="48" spans="4:15" ht="12.75" customHeight="1" x14ac:dyDescent="0.2">
      <c r="H48" s="403"/>
      <c r="I48" s="403"/>
      <c r="J48" s="403"/>
      <c r="K48" s="403"/>
      <c r="L48" s="404"/>
      <c r="M48" s="403"/>
      <c r="N48" s="403"/>
      <c r="O48" s="403"/>
    </row>
    <row r="49" spans="8:15" x14ac:dyDescent="0.2">
      <c r="H49" s="403"/>
      <c r="I49" s="403"/>
      <c r="J49" s="403"/>
      <c r="K49" s="403"/>
      <c r="L49" s="404"/>
      <c r="M49" s="403"/>
      <c r="N49" s="403"/>
      <c r="O49" s="403"/>
    </row>
    <row r="50" spans="8:15" ht="12.75" customHeight="1" x14ac:dyDescent="0.2">
      <c r="H50" s="403"/>
      <c r="I50" s="403"/>
      <c r="J50" s="403"/>
      <c r="K50" s="403"/>
      <c r="L50" s="404"/>
      <c r="M50" s="403"/>
      <c r="N50" s="403"/>
      <c r="O50" s="403"/>
    </row>
    <row r="51" spans="8:15" x14ac:dyDescent="0.2">
      <c r="H51" s="403"/>
    </row>
    <row r="52" spans="8:15" ht="12.75" customHeight="1" x14ac:dyDescent="0.2">
      <c r="H52" s="403"/>
    </row>
    <row r="53" spans="8:15" x14ac:dyDescent="0.2">
      <c r="H53" s="403"/>
    </row>
    <row r="54" spans="8:15" x14ac:dyDescent="0.2">
      <c r="H54" s="403"/>
    </row>
    <row r="55" spans="8:15" x14ac:dyDescent="0.2">
      <c r="H55" s="403"/>
    </row>
    <row r="56" spans="8:15" x14ac:dyDescent="0.2">
      <c r="H56" s="403"/>
    </row>
    <row r="57" spans="8:15" x14ac:dyDescent="0.2">
      <c r="H57" s="403"/>
    </row>
    <row r="58" spans="8:15" ht="13.5" customHeight="1" x14ac:dyDescent="0.2">
      <c r="H58" s="403"/>
    </row>
    <row r="59" spans="8:15" x14ac:dyDescent="0.2">
      <c r="H59" s="403"/>
    </row>
    <row r="60" spans="8:15" ht="12.75" customHeight="1" x14ac:dyDescent="0.2">
      <c r="H60" s="403"/>
    </row>
    <row r="61" spans="8:15" x14ac:dyDescent="0.2">
      <c r="H61" s="403"/>
    </row>
    <row r="62" spans="8:15" ht="12.75" customHeight="1" x14ac:dyDescent="0.2">
      <c r="H62" s="403"/>
    </row>
    <row r="63" spans="8:15" ht="13.5" customHeight="1" x14ac:dyDescent="0.2">
      <c r="H63" s="403"/>
    </row>
    <row r="64" spans="8:15" ht="13.5" customHeight="1" x14ac:dyDescent="0.2">
      <c r="H64" s="403"/>
    </row>
    <row r="65" spans="8:15" ht="13.5" customHeight="1" x14ac:dyDescent="0.2">
      <c r="H65" s="403"/>
    </row>
    <row r="66" spans="8:15" ht="13.5" customHeight="1" x14ac:dyDescent="0.2">
      <c r="H66" s="403"/>
    </row>
    <row r="67" spans="8:15" x14ac:dyDescent="0.2">
      <c r="H67" s="403"/>
      <c r="I67" s="403"/>
      <c r="J67" s="403"/>
      <c r="K67" s="403"/>
      <c r="L67" s="404"/>
      <c r="M67" s="403"/>
      <c r="N67" s="403"/>
      <c r="O67" s="403"/>
    </row>
    <row r="68" spans="8:15" ht="12.75" customHeight="1" x14ac:dyDescent="0.2">
      <c r="H68" s="403"/>
      <c r="I68" s="403"/>
      <c r="J68" s="403"/>
      <c r="K68" s="404"/>
      <c r="L68" s="403"/>
      <c r="M68" s="403"/>
      <c r="N68" s="403"/>
      <c r="O68" s="403"/>
    </row>
    <row r="69" spans="8:15" x14ac:dyDescent="0.2">
      <c r="H69" s="403"/>
      <c r="I69" s="403"/>
      <c r="J69" s="403"/>
      <c r="K69" s="403"/>
      <c r="L69" s="404"/>
      <c r="M69" s="403"/>
      <c r="N69" s="403"/>
      <c r="O69" s="403"/>
    </row>
    <row r="70" spans="8:15" ht="12.75" customHeight="1" x14ac:dyDescent="0.2">
      <c r="H70" s="403"/>
      <c r="I70" s="403"/>
      <c r="J70" s="403"/>
      <c r="K70" s="403"/>
      <c r="L70" s="404"/>
      <c r="M70" s="403"/>
      <c r="N70" s="403"/>
      <c r="O70" s="403"/>
    </row>
    <row r="71" spans="8:15" x14ac:dyDescent="0.2">
      <c r="H71" s="403"/>
    </row>
    <row r="72" spans="8:15" x14ac:dyDescent="0.2">
      <c r="H72" s="403"/>
    </row>
    <row r="73" spans="8:15" x14ac:dyDescent="0.2">
      <c r="H73" s="403"/>
    </row>
    <row r="74" spans="8:15" x14ac:dyDescent="0.2">
      <c r="H74" s="403"/>
    </row>
    <row r="75" spans="8:15" x14ac:dyDescent="0.2">
      <c r="H75" s="403"/>
    </row>
  </sheetData>
  <mergeCells count="49">
    <mergeCell ref="A1:F1"/>
    <mergeCell ref="O27:O28"/>
    <mergeCell ref="O29:O30"/>
    <mergeCell ref="N21:N22"/>
    <mergeCell ref="N23:N24"/>
    <mergeCell ref="N25:N26"/>
    <mergeCell ref="N27:N28"/>
    <mergeCell ref="N29:N30"/>
    <mergeCell ref="O21:O22"/>
    <mergeCell ref="O25:O26"/>
    <mergeCell ref="I29:I30"/>
    <mergeCell ref="J29:J30"/>
    <mergeCell ref="K29:K30"/>
    <mergeCell ref="N7:N8"/>
    <mergeCell ref="O7:O8"/>
    <mergeCell ref="A19:A20"/>
    <mergeCell ref="O42:O43"/>
    <mergeCell ref="N42:N43"/>
    <mergeCell ref="I42:I43"/>
    <mergeCell ref="J42:J43"/>
    <mergeCell ref="K42:K43"/>
    <mergeCell ref="L42:L43"/>
    <mergeCell ref="M42:M43"/>
    <mergeCell ref="J37:J38"/>
    <mergeCell ref="I37:I38"/>
    <mergeCell ref="N37:N38"/>
    <mergeCell ref="O37:O38"/>
    <mergeCell ref="M37:M38"/>
    <mergeCell ref="L37:L38"/>
    <mergeCell ref="K37:K38"/>
    <mergeCell ref="B19:B20"/>
    <mergeCell ref="C19:C20"/>
    <mergeCell ref="D19:D20"/>
    <mergeCell ref="E19:E20"/>
    <mergeCell ref="F19:F20"/>
    <mergeCell ref="O19:O20"/>
    <mergeCell ref="G19:G20"/>
    <mergeCell ref="I7:I8"/>
    <mergeCell ref="J7:J8"/>
    <mergeCell ref="K7:K8"/>
    <mergeCell ref="L7:L8"/>
    <mergeCell ref="M7:M8"/>
    <mergeCell ref="L39:L40"/>
    <mergeCell ref="M39:M40"/>
    <mergeCell ref="N39:N40"/>
    <mergeCell ref="O39:O40"/>
    <mergeCell ref="I39:I40"/>
    <mergeCell ref="J39:J40"/>
    <mergeCell ref="K39:K40"/>
  </mergeCells>
  <printOptions horizontalCentered="1" verticalCentered="1"/>
  <pageMargins left="0.23622047244094491" right="0.23622047244094491" top="0.39370078740157483" bottom="0.39370078740157483" header="0.51181102362204722" footer="0.51181102362204722"/>
  <pageSetup paperSize="9" scale="67"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10</vt:i4>
      </vt:variant>
    </vt:vector>
  </HeadingPairs>
  <TitlesOfParts>
    <vt:vector size="19" baseType="lpstr">
      <vt:lpstr>Introduction</vt:lpstr>
      <vt:lpstr>Données de base</vt:lpstr>
      <vt:lpstr>Commentaires</vt:lpstr>
      <vt:lpstr>Tables de notation IDHEAP</vt:lpstr>
      <vt:lpstr>Tableau des indicateurs IDHEAP</vt:lpstr>
      <vt:lpstr>Calcul des indicateurs IDHEAP</vt:lpstr>
      <vt:lpstr>Tables de notation MCH2</vt:lpstr>
      <vt:lpstr>Tableau des indicateurs MCH2</vt:lpstr>
      <vt:lpstr>Calcul des indicateurs MCH2</vt:lpstr>
      <vt:lpstr>'Calcul des indicateurs IDHEAP'!Zone_d_impression</vt:lpstr>
      <vt:lpstr>'Calcul des indicateurs MCH2'!Zone_d_impression</vt:lpstr>
      <vt:lpstr>Commentaires!Zone_d_impression</vt:lpstr>
      <vt:lpstr>'FkF (MCH2)'!Zone_d_impression</vt:lpstr>
      <vt:lpstr>Introduction!Zone_d_impression</vt:lpstr>
      <vt:lpstr>'Saisie+vérification'!Zone_d_impression</vt:lpstr>
      <vt:lpstr>'Tableau des indicateurs IDHEAP'!Zone_d_impression</vt:lpstr>
      <vt:lpstr>'Tableau des indicateurs MCH2'!Zone_d_impression</vt:lpstr>
      <vt:lpstr>'Tables de notation IDHEAP'!Zone_d_impression</vt:lpstr>
      <vt:lpstr>'Tables de notation MCH2'!Zone_d_impression</vt:lpstr>
    </vt:vector>
  </TitlesOfParts>
  <Company>IDHEAP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Service Informatique</dc:creator>
  <cp:lastModifiedBy>Evelyn Munier</cp:lastModifiedBy>
  <cp:lastPrinted>2018-03-12T07:54:02Z</cp:lastPrinted>
  <dcterms:created xsi:type="dcterms:W3CDTF">2000-06-26T09:18:15Z</dcterms:created>
  <dcterms:modified xsi:type="dcterms:W3CDTF">2020-10-01T13:17:10Z</dcterms:modified>
</cp:coreProperties>
</file>