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RECHERCHE\COMPARATIF recherche\FICHIERS DE BASE\Fichiers à envoyer\Fichiers_à_envoyer_MODELE\Modèle_2018\"/>
    </mc:Choice>
  </mc:AlternateContent>
  <bookViews>
    <workbookView xWindow="0" yWindow="0" windowWidth="25200" windowHeight="11385" tabRatio="911"/>
  </bookViews>
  <sheets>
    <sheet name="Einführung  " sheetId="1" r:id="rId1"/>
    <sheet name="Basisdaten" sheetId="17" r:id="rId2"/>
    <sheet name="Eingabe+Kontrolle" sheetId="16" state="veryHidden" r:id="rId3"/>
    <sheet name="FkF (HRM2)" sheetId="28" state="veryHidden" r:id="rId4"/>
    <sheet name="FkF" sheetId="18" state="veryHidden" r:id="rId5"/>
    <sheet name="Kommentare" sheetId="27" r:id="rId6"/>
    <sheet name="Notentafeln IDHEAP" sheetId="3" r:id="rId7"/>
    <sheet name="Kennzahlentabelle IDHEAP" sheetId="4" r:id="rId8"/>
    <sheet name="Kennzahlenberechnung IDHEAP" sheetId="6" r:id="rId9"/>
    <sheet name="Notentafeln HRM2" sheetId="31" r:id="rId10"/>
    <sheet name="Kennzahlentabelle HRM2" sheetId="29" r:id="rId11"/>
    <sheet name="Kennzahlenberechnung HRM2" sheetId="30" r:id="rId12"/>
    <sheet name="Module1" sheetId="14" state="veryHidden" r:id="rId13"/>
  </sheets>
  <definedNames>
    <definedName name="_xlnm.Print_Area" localSheetId="0">'Einführung  '!$A$1:$B$12</definedName>
    <definedName name="_xlnm.Print_Area" localSheetId="2">'Eingabe+Kontrolle'!$A$1:$I$100</definedName>
    <definedName name="_xlnm.Print_Area" localSheetId="4">FkF!$A$1:$Q$37</definedName>
    <definedName name="_xlnm.Print_Area" localSheetId="3">'FkF (HRM2)'!$A$1:$Q$53</definedName>
    <definedName name="_xlnm.Print_Area" localSheetId="11">'Kennzahlenberechnung HRM2'!$A$1:$K$26</definedName>
    <definedName name="_xlnm.Print_Area" localSheetId="8">'Kennzahlenberechnung IDHEAP'!$A$1:$K$41</definedName>
    <definedName name="_xlnm.Print_Area" localSheetId="10">'Kennzahlentabelle HRM2'!$A$1:$G$78</definedName>
    <definedName name="_xlnm.Print_Area" localSheetId="7">'Kennzahlentabelle IDHEAP'!$A$1:$G$81</definedName>
    <definedName name="_xlnm.Print_Area" localSheetId="5">Kommentare!$A$1:$B$10</definedName>
    <definedName name="_xlnm.Print_Area" localSheetId="9">'Notentafeln HRM2'!$A$1:$O$54</definedName>
    <definedName name="_xlnm.Print_Area" localSheetId="6">'Notentafeln IDHEAP'!$A$1:$O$57</definedName>
  </definedNames>
  <calcPr calcId="152511"/>
</workbook>
</file>

<file path=xl/calcChain.xml><?xml version="1.0" encoding="utf-8"?>
<calcChain xmlns="http://schemas.openxmlformats.org/spreadsheetml/2006/main">
  <c r="D33" i="6" l="1"/>
  <c r="C33" i="6"/>
  <c r="B41" i="6"/>
  <c r="C25" i="31" l="1"/>
  <c r="C24" i="31"/>
  <c r="C23" i="31"/>
  <c r="C22" i="31"/>
  <c r="C21" i="31"/>
  <c r="C19" i="31"/>
  <c r="C26" i="30" l="1"/>
  <c r="B26" i="30"/>
  <c r="B18" i="30"/>
  <c r="B14" i="30"/>
  <c r="C10" i="30"/>
  <c r="C14" i="30"/>
  <c r="C18" i="30"/>
  <c r="B6" i="30"/>
  <c r="B10" i="30"/>
  <c r="C5" i="6"/>
  <c r="C41" i="6"/>
  <c r="C37" i="6"/>
  <c r="B37" i="6"/>
  <c r="D37" i="6" s="1"/>
  <c r="D41" i="6" l="1"/>
  <c r="G41" i="6" s="1"/>
  <c r="G37" i="6"/>
  <c r="K63" i="3"/>
  <c r="K64" i="3" s="1"/>
  <c r="K65" i="3" s="1"/>
  <c r="K66" i="3" s="1"/>
  <c r="K67" i="3" s="1"/>
  <c r="K68" i="3" s="1"/>
  <c r="C63" i="3"/>
  <c r="C64" i="3" s="1"/>
  <c r="C65" i="3" s="1"/>
  <c r="C67" i="3" s="1"/>
  <c r="C68" i="3" s="1"/>
  <c r="C70" i="3" s="1"/>
  <c r="J53" i="3"/>
  <c r="J54" i="3" s="1"/>
  <c r="J55" i="3" s="1"/>
  <c r="J56" i="3" s="1"/>
  <c r="L52" i="3"/>
  <c r="L53" i="3" s="1"/>
  <c r="L54" i="3" s="1"/>
  <c r="L55" i="3" s="1"/>
  <c r="L56" i="3" s="1"/>
  <c r="K52" i="3"/>
  <c r="K53" i="3" s="1"/>
  <c r="K54" i="3" s="1"/>
  <c r="K55" i="3" s="1"/>
  <c r="K56" i="3" s="1"/>
  <c r="C52" i="3"/>
  <c r="C53" i="3" s="1"/>
  <c r="C54" i="3" s="1"/>
  <c r="C55" i="3" s="1"/>
  <c r="C56" i="3" s="1"/>
  <c r="J41" i="3"/>
  <c r="J40" i="3"/>
  <c r="J43" i="3" s="1"/>
  <c r="J44" i="3" s="1"/>
  <c r="J45" i="3" s="1"/>
  <c r="J46" i="3" s="1"/>
  <c r="L38" i="3"/>
  <c r="L39" i="3" s="1"/>
  <c r="L41" i="3" s="1"/>
  <c r="K38" i="3"/>
  <c r="K39" i="3" s="1"/>
  <c r="K41" i="3" s="1"/>
  <c r="L11" i="3"/>
  <c r="K7" i="3"/>
  <c r="K8" i="3" s="1"/>
  <c r="K9" i="3" s="1"/>
  <c r="K10" i="3" s="1"/>
  <c r="K11" i="3" s="1"/>
  <c r="J41" i="31"/>
  <c r="J42" i="31" s="1"/>
  <c r="J44" i="31" s="1"/>
  <c r="J37" i="31"/>
  <c r="K36" i="31"/>
  <c r="K37" i="31" s="1"/>
  <c r="K39" i="31" s="1"/>
  <c r="K41" i="31" s="1"/>
  <c r="K42" i="31" s="1"/>
  <c r="K44" i="31" s="1"/>
  <c r="B8" i="31"/>
  <c r="B9" i="31" s="1"/>
  <c r="B10" i="31" s="1"/>
  <c r="B11" i="31" s="1"/>
  <c r="B12" i="31" s="1"/>
  <c r="K19" i="31"/>
  <c r="K20" i="31" s="1"/>
  <c r="K21" i="31" s="1"/>
  <c r="K22" i="31" s="1"/>
  <c r="K23" i="31" s="1"/>
  <c r="K24" i="31" s="1"/>
  <c r="K25" i="31" s="1"/>
  <c r="K26" i="31" s="1"/>
  <c r="K27" i="31" s="1"/>
  <c r="K28" i="31" s="1"/>
  <c r="K29" i="31" s="1"/>
  <c r="D7" i="31"/>
  <c r="D8" i="31" s="1"/>
  <c r="D9" i="31" s="1"/>
  <c r="D10" i="31" s="1"/>
  <c r="D11" i="31" s="1"/>
  <c r="C7" i="31"/>
  <c r="C8" i="31" s="1"/>
  <c r="C9" i="31" s="1"/>
  <c r="C10" i="31" s="1"/>
  <c r="C11" i="31" s="1"/>
  <c r="C12" i="31" s="1"/>
  <c r="K7" i="31"/>
  <c r="K9" i="31" s="1"/>
  <c r="K10" i="31" s="1"/>
  <c r="K11" i="31" s="1"/>
  <c r="K12" i="31" s="1"/>
  <c r="K13" i="31" s="1"/>
  <c r="G106" i="16"/>
  <c r="H106" i="16"/>
  <c r="D26" i="30"/>
  <c r="E13" i="6"/>
  <c r="I21" i="6"/>
  <c r="C6" i="28"/>
  <c r="Q98" i="28"/>
  <c r="Q99" i="28"/>
  <c r="Q100" i="28"/>
  <c r="Q101" i="28"/>
  <c r="Q97" i="28"/>
  <c r="O99" i="28"/>
  <c r="K97" i="28"/>
  <c r="P97" i="28" s="1"/>
  <c r="K98" i="28"/>
  <c r="P98" i="28" s="1"/>
  <c r="K99" i="28"/>
  <c r="P99" i="28" s="1"/>
  <c r="K100" i="28"/>
  <c r="P100" i="28"/>
  <c r="K101" i="28"/>
  <c r="P101" i="28" s="1"/>
  <c r="J97" i="28"/>
  <c r="O97" i="28" s="1"/>
  <c r="J98" i="28"/>
  <c r="O98" i="28" s="1"/>
  <c r="J99" i="28"/>
  <c r="J100" i="28"/>
  <c r="O100" i="28"/>
  <c r="J101" i="28"/>
  <c r="O101" i="28" s="1"/>
  <c r="L111" i="28"/>
  <c r="Q111" i="28" s="1"/>
  <c r="L104" i="28"/>
  <c r="Q104" i="28" s="1"/>
  <c r="L105" i="28"/>
  <c r="Q105" i="28"/>
  <c r="L106" i="28"/>
  <c r="Q106" i="28" s="1"/>
  <c r="L107" i="28"/>
  <c r="Q107" i="28" s="1"/>
  <c r="L108" i="28"/>
  <c r="L109" i="28"/>
  <c r="Q109" i="28" s="1"/>
  <c r="F65" i="28"/>
  <c r="F66" i="28"/>
  <c r="F34" i="28"/>
  <c r="F35" i="28"/>
  <c r="F40" i="28"/>
  <c r="C5" i="28"/>
  <c r="Q108" i="28"/>
  <c r="Q90" i="28"/>
  <c r="Q91" i="28"/>
  <c r="Q92" i="28"/>
  <c r="Q93" i="28"/>
  <c r="Q94" i="28"/>
  <c r="Q96" i="28"/>
  <c r="P65" i="28"/>
  <c r="F11" i="28"/>
  <c r="J11" i="28"/>
  <c r="O11" i="28" s="1"/>
  <c r="K11" i="28"/>
  <c r="P11" i="28" s="1"/>
  <c r="F12" i="28"/>
  <c r="J12" i="28"/>
  <c r="O12" i="28" s="1"/>
  <c r="K12" i="28"/>
  <c r="P12" i="28" s="1"/>
  <c r="F13" i="28"/>
  <c r="F14" i="28"/>
  <c r="J14" i="28"/>
  <c r="O14" i="28" s="1"/>
  <c r="F15" i="28"/>
  <c r="J15" i="28"/>
  <c r="O15" i="28" s="1"/>
  <c r="K15" i="28"/>
  <c r="P15" i="28" s="1"/>
  <c r="F16" i="28"/>
  <c r="F17" i="28"/>
  <c r="F18" i="28"/>
  <c r="J18" i="28"/>
  <c r="O18" i="28" s="1"/>
  <c r="K18" i="28"/>
  <c r="P18" i="28" s="1"/>
  <c r="F19" i="28"/>
  <c r="J19" i="28"/>
  <c r="O19" i="28" s="1"/>
  <c r="K19" i="28"/>
  <c r="P19" i="28" s="1"/>
  <c r="F20" i="28"/>
  <c r="J20" i="28"/>
  <c r="O20" i="28"/>
  <c r="K20" i="28"/>
  <c r="F21" i="28"/>
  <c r="F22" i="28"/>
  <c r="F23" i="28"/>
  <c r="J23" i="28"/>
  <c r="O23" i="28"/>
  <c r="K23" i="28"/>
  <c r="P23" i="28"/>
  <c r="F24" i="28"/>
  <c r="J24" i="28"/>
  <c r="O24" i="28" s="1"/>
  <c r="K24" i="28"/>
  <c r="P24" i="28" s="1"/>
  <c r="F25" i="28"/>
  <c r="F26" i="28"/>
  <c r="F27" i="28"/>
  <c r="J27" i="28"/>
  <c r="O27" i="28"/>
  <c r="K27" i="28"/>
  <c r="P27" i="28"/>
  <c r="F28" i="28"/>
  <c r="F29" i="28"/>
  <c r="J29" i="28"/>
  <c r="O29" i="28"/>
  <c r="F30" i="28"/>
  <c r="F31" i="28"/>
  <c r="J31" i="28"/>
  <c r="O31" i="28"/>
  <c r="F32" i="28"/>
  <c r="J32" i="28"/>
  <c r="O32" i="28" s="1"/>
  <c r="F33" i="28"/>
  <c r="J33" i="28"/>
  <c r="O33" i="28" s="1"/>
  <c r="J34" i="28"/>
  <c r="O34" i="28" s="1"/>
  <c r="J35" i="28"/>
  <c r="O35" i="28" s="1"/>
  <c r="F36" i="28"/>
  <c r="J36" i="28"/>
  <c r="O36" i="28" s="1"/>
  <c r="F37" i="28"/>
  <c r="J37" i="28"/>
  <c r="O37" i="28"/>
  <c r="F38" i="28"/>
  <c r="J38" i="28"/>
  <c r="O38" i="28" s="1"/>
  <c r="F39" i="28"/>
  <c r="J39" i="28"/>
  <c r="O39" i="28" s="1"/>
  <c r="J40" i="28"/>
  <c r="O40" i="28" s="1"/>
  <c r="F41" i="28"/>
  <c r="J41" i="28"/>
  <c r="O41" i="28"/>
  <c r="F42" i="28"/>
  <c r="J42" i="28"/>
  <c r="O42" i="28" s="1"/>
  <c r="F43" i="28"/>
  <c r="F44" i="28"/>
  <c r="F45" i="28"/>
  <c r="J45" i="28"/>
  <c r="O45" i="28" s="1"/>
  <c r="F46" i="28"/>
  <c r="J46" i="28"/>
  <c r="F47" i="28"/>
  <c r="J47" i="28"/>
  <c r="O47" i="28" s="1"/>
  <c r="F48" i="28"/>
  <c r="J48" i="28"/>
  <c r="O48" i="28"/>
  <c r="F49" i="28"/>
  <c r="J49" i="28"/>
  <c r="O49" i="28" s="1"/>
  <c r="K49" i="28"/>
  <c r="P49" i="28" s="1"/>
  <c r="F50" i="28"/>
  <c r="J50" i="28"/>
  <c r="F51" i="28"/>
  <c r="J51" i="28"/>
  <c r="O51" i="28"/>
  <c r="F52" i="28"/>
  <c r="F53" i="28"/>
  <c r="F54" i="28"/>
  <c r="J54" i="28"/>
  <c r="O54" i="28" s="1"/>
  <c r="F55" i="28"/>
  <c r="F56" i="28"/>
  <c r="J56" i="28"/>
  <c r="O56" i="28" s="1"/>
  <c r="F57" i="28"/>
  <c r="F58" i="28"/>
  <c r="J58" i="28"/>
  <c r="O58" i="28" s="1"/>
  <c r="F59" i="28"/>
  <c r="J59" i="28"/>
  <c r="O59" i="28" s="1"/>
  <c r="F60" i="28"/>
  <c r="F61" i="28"/>
  <c r="J61" i="28"/>
  <c r="O61" i="28" s="1"/>
  <c r="F62" i="28"/>
  <c r="F63" i="28"/>
  <c r="F64" i="28"/>
  <c r="J64" i="28"/>
  <c r="O64" i="28" s="1"/>
  <c r="K64" i="28"/>
  <c r="P64" i="28" s="1"/>
  <c r="J65" i="28"/>
  <c r="O65" i="28" s="1"/>
  <c r="J66" i="28"/>
  <c r="O66" i="28" s="1"/>
  <c r="F67" i="28"/>
  <c r="J67" i="28"/>
  <c r="O67" i="28" s="1"/>
  <c r="F68" i="28"/>
  <c r="J68" i="28"/>
  <c r="O68" i="28" s="1"/>
  <c r="F69" i="28"/>
  <c r="J69" i="28"/>
  <c r="O69" i="28"/>
  <c r="K69" i="28"/>
  <c r="P69" i="28"/>
  <c r="F70" i="28"/>
  <c r="J70" i="28"/>
  <c r="O70" i="28" s="1"/>
  <c r="F71" i="28"/>
  <c r="J71" i="28"/>
  <c r="O71" i="28" s="1"/>
  <c r="F72" i="28"/>
  <c r="J72" i="28"/>
  <c r="F73" i="28"/>
  <c r="J73" i="28"/>
  <c r="F74" i="28"/>
  <c r="J74" i="28"/>
  <c r="F75" i="28"/>
  <c r="J75" i="28"/>
  <c r="F76" i="28"/>
  <c r="J76" i="28"/>
  <c r="F77" i="28"/>
  <c r="J77" i="28"/>
  <c r="F78" i="28"/>
  <c r="J78" i="28"/>
  <c r="F79" i="28"/>
  <c r="J79" i="28"/>
  <c r="F80" i="28"/>
  <c r="J80" i="28"/>
  <c r="O80" i="28" s="1"/>
  <c r="F81" i="28"/>
  <c r="J81" i="28"/>
  <c r="O81" i="28"/>
  <c r="F82" i="28"/>
  <c r="J82" i="28"/>
  <c r="O82" i="28" s="1"/>
  <c r="F83" i="28"/>
  <c r="F84" i="28"/>
  <c r="F85" i="28"/>
  <c r="J85" i="28"/>
  <c r="O85" i="28" s="1"/>
  <c r="K85" i="28"/>
  <c r="P85" i="28" s="1"/>
  <c r="F86" i="28"/>
  <c r="J86" i="28"/>
  <c r="O86" i="28" s="1"/>
  <c r="F89" i="28"/>
  <c r="J89" i="28"/>
  <c r="O89" i="28"/>
  <c r="K89" i="28"/>
  <c r="P89" i="28"/>
  <c r="L89" i="28"/>
  <c r="Q89" i="28" s="1"/>
  <c r="F90" i="28"/>
  <c r="J90" i="28"/>
  <c r="O90" i="28"/>
  <c r="K90" i="28"/>
  <c r="P90" i="28"/>
  <c r="F91" i="28"/>
  <c r="J91" i="28"/>
  <c r="O91" i="28" s="1"/>
  <c r="K91" i="28"/>
  <c r="P91" i="28" s="1"/>
  <c r="F92" i="28"/>
  <c r="J92" i="28"/>
  <c r="O92" i="28"/>
  <c r="K92" i="28"/>
  <c r="P92" i="28"/>
  <c r="F93" i="28"/>
  <c r="J93" i="28"/>
  <c r="O93" i="28" s="1"/>
  <c r="K93" i="28"/>
  <c r="P93" i="28" s="1"/>
  <c r="F94" i="28"/>
  <c r="J94" i="28"/>
  <c r="O94" i="28"/>
  <c r="K94" i="28"/>
  <c r="P94" i="28"/>
  <c r="F95" i="28"/>
  <c r="J95" i="28"/>
  <c r="O95" i="28" s="1"/>
  <c r="K95" i="28"/>
  <c r="P95" i="28" s="1"/>
  <c r="L95" i="28"/>
  <c r="Q95" i="28" s="1"/>
  <c r="F96" i="28"/>
  <c r="J96" i="28"/>
  <c r="O96" i="28" s="1"/>
  <c r="K96" i="28"/>
  <c r="P96" i="28" s="1"/>
  <c r="F97" i="28"/>
  <c r="F98" i="28"/>
  <c r="F99" i="28"/>
  <c r="F100" i="28"/>
  <c r="F101" i="28"/>
  <c r="F102" i="28"/>
  <c r="J102" i="28"/>
  <c r="K102" i="28"/>
  <c r="L102" i="28"/>
  <c r="F103" i="28"/>
  <c r="J103" i="28"/>
  <c r="O103" i="28" s="1"/>
  <c r="K103" i="28"/>
  <c r="P103" i="28" s="1"/>
  <c r="L103" i="28"/>
  <c r="Q103" i="28" s="1"/>
  <c r="F104" i="28"/>
  <c r="J104" i="28"/>
  <c r="O104" i="28" s="1"/>
  <c r="K104" i="28"/>
  <c r="P104" i="28" s="1"/>
  <c r="F105" i="28"/>
  <c r="J105" i="28"/>
  <c r="O105" i="28" s="1"/>
  <c r="K105" i="28"/>
  <c r="P105" i="28" s="1"/>
  <c r="F106" i="28"/>
  <c r="J106" i="28"/>
  <c r="O106" i="28" s="1"/>
  <c r="K106" i="28"/>
  <c r="P106" i="28" s="1"/>
  <c r="F107" i="28"/>
  <c r="J107" i="28"/>
  <c r="O107" i="28" s="1"/>
  <c r="K107" i="28"/>
  <c r="P107" i="28" s="1"/>
  <c r="F108" i="28"/>
  <c r="J108" i="28"/>
  <c r="O108" i="28" s="1"/>
  <c r="K108" i="28"/>
  <c r="P108" i="28" s="1"/>
  <c r="F109" i="28"/>
  <c r="J109" i="28"/>
  <c r="O109" i="28" s="1"/>
  <c r="K109" i="28"/>
  <c r="P109" i="28" s="1"/>
  <c r="F110" i="28"/>
  <c r="J110" i="28"/>
  <c r="O110" i="28" s="1"/>
  <c r="K110" i="28"/>
  <c r="P110" i="28" s="1"/>
  <c r="L110" i="28"/>
  <c r="Q110" i="28" s="1"/>
  <c r="F111" i="28"/>
  <c r="J111" i="28"/>
  <c r="O111" i="28" s="1"/>
  <c r="K111" i="28"/>
  <c r="P111" i="28" s="1"/>
  <c r="F112" i="28"/>
  <c r="F113" i="28"/>
  <c r="J113" i="28"/>
  <c r="K113" i="28"/>
  <c r="P113" i="28" s="1"/>
  <c r="L113" i="28"/>
  <c r="F114" i="28"/>
  <c r="J114" i="28"/>
  <c r="K114" i="28"/>
  <c r="P114" i="28" s="1"/>
  <c r="L114" i="28"/>
  <c r="F115" i="28"/>
  <c r="F118" i="28"/>
  <c r="J118" i="28"/>
  <c r="O118" i="28" s="1"/>
  <c r="K118" i="28"/>
  <c r="P118" i="28" s="1"/>
  <c r="F119" i="28"/>
  <c r="J119" i="28"/>
  <c r="O119" i="28" s="1"/>
  <c r="K119" i="28"/>
  <c r="P119" i="28" s="1"/>
  <c r="F120" i="28"/>
  <c r="F121" i="28"/>
  <c r="F122" i="28"/>
  <c r="J122" i="28"/>
  <c r="K122" i="28"/>
  <c r="F124" i="28"/>
  <c r="J124" i="28"/>
  <c r="O124" i="28" s="1"/>
  <c r="K124" i="28"/>
  <c r="P124" i="28" s="1"/>
  <c r="F125" i="28"/>
  <c r="F126" i="28"/>
  <c r="J126" i="28"/>
  <c r="O126" i="28" s="1"/>
  <c r="K126" i="28"/>
  <c r="P126" i="28" s="1"/>
  <c r="F127" i="28"/>
  <c r="J127" i="28"/>
  <c r="O127" i="28" s="1"/>
  <c r="K127" i="28"/>
  <c r="P127" i="28" s="1"/>
  <c r="F128" i="28"/>
  <c r="J128" i="28"/>
  <c r="O128" i="28" s="1"/>
  <c r="K128" i="28"/>
  <c r="P128" i="28" s="1"/>
  <c r="F129" i="28"/>
  <c r="J129" i="28"/>
  <c r="O129" i="28" s="1"/>
  <c r="K129" i="28"/>
  <c r="P129" i="28" s="1"/>
  <c r="F130" i="28"/>
  <c r="J130" i="28"/>
  <c r="O130" i="28" s="1"/>
  <c r="K130" i="28"/>
  <c r="P130" i="28" s="1"/>
  <c r="F131" i="28"/>
  <c r="J131" i="28"/>
  <c r="K131" i="28"/>
  <c r="B5" i="6"/>
  <c r="H46" i="16"/>
  <c r="H45" i="16"/>
  <c r="H41" i="16"/>
  <c r="H42" i="16"/>
  <c r="H35" i="16"/>
  <c r="H33" i="16"/>
  <c r="H27" i="16"/>
  <c r="H23" i="16"/>
  <c r="H24" i="16"/>
  <c r="H25" i="16"/>
  <c r="G97" i="16"/>
  <c r="H97" i="16"/>
  <c r="I97" i="16"/>
  <c r="G86" i="16"/>
  <c r="H86" i="16"/>
  <c r="I86" i="16"/>
  <c r="G76" i="16"/>
  <c r="G44" i="16"/>
  <c r="G45" i="16"/>
  <c r="G46" i="16"/>
  <c r="G47" i="16"/>
  <c r="G41" i="16"/>
  <c r="G42" i="16"/>
  <c r="G33" i="16"/>
  <c r="G25" i="16"/>
  <c r="E99" i="16"/>
  <c r="I99" i="16" s="1"/>
  <c r="D99" i="16"/>
  <c r="C99" i="16"/>
  <c r="E88" i="16"/>
  <c r="D88" i="16"/>
  <c r="C88" i="16"/>
  <c r="E25" i="6"/>
  <c r="C21" i="6"/>
  <c r="B21" i="6"/>
  <c r="E88" i="17"/>
  <c r="E99" i="17"/>
  <c r="Q113" i="28"/>
  <c r="D88" i="17"/>
  <c r="D99" i="17"/>
  <c r="C99" i="17"/>
  <c r="O114" i="28" s="1"/>
  <c r="C88" i="17"/>
  <c r="B9" i="6"/>
  <c r="C17" i="6"/>
  <c r="B17" i="6"/>
  <c r="J53" i="18"/>
  <c r="O53" i="18"/>
  <c r="J33" i="18"/>
  <c r="O33" i="18" s="1"/>
  <c r="J27" i="18"/>
  <c r="O27" i="18" s="1"/>
  <c r="J25" i="18"/>
  <c r="O25" i="18" s="1"/>
  <c r="J24" i="18"/>
  <c r="O24" i="18"/>
  <c r="J23" i="18"/>
  <c r="O23" i="18"/>
  <c r="J22" i="18"/>
  <c r="O22" i="18"/>
  <c r="J21" i="18"/>
  <c r="O21" i="18"/>
  <c r="J16" i="18"/>
  <c r="O16" i="18"/>
  <c r="J11" i="18"/>
  <c r="O11" i="18"/>
  <c r="J12" i="18"/>
  <c r="O12" i="18"/>
  <c r="F31" i="18"/>
  <c r="F32" i="18"/>
  <c r="F33" i="18"/>
  <c r="F34" i="18"/>
  <c r="F35" i="18"/>
  <c r="F36" i="18"/>
  <c r="F37" i="18"/>
  <c r="F38" i="18"/>
  <c r="F39" i="18"/>
  <c r="F40" i="18"/>
  <c r="F41" i="18"/>
  <c r="F42" i="18"/>
  <c r="F43" i="18"/>
  <c r="F44" i="18"/>
  <c r="F45" i="18"/>
  <c r="K86" i="18"/>
  <c r="J86" i="18"/>
  <c r="F86" i="18"/>
  <c r="K85" i="18"/>
  <c r="P85" i="18"/>
  <c r="J85" i="18"/>
  <c r="O85" i="18" s="1"/>
  <c r="F85" i="18"/>
  <c r="K84" i="18"/>
  <c r="P84" i="18" s="1"/>
  <c r="J84" i="18"/>
  <c r="O84" i="18" s="1"/>
  <c r="F84" i="18"/>
  <c r="K83" i="18"/>
  <c r="P83" i="18" s="1"/>
  <c r="J83" i="18"/>
  <c r="O83" i="18"/>
  <c r="F83" i="18"/>
  <c r="K82" i="18"/>
  <c r="P82" i="18" s="1"/>
  <c r="J82" i="18"/>
  <c r="O82" i="18" s="1"/>
  <c r="F82" i="18"/>
  <c r="K81" i="18"/>
  <c r="P81" i="18" s="1"/>
  <c r="J81" i="18"/>
  <c r="O81" i="18" s="1"/>
  <c r="F81" i="18"/>
  <c r="F80" i="18"/>
  <c r="K79" i="18"/>
  <c r="P79" i="18" s="1"/>
  <c r="J79" i="18"/>
  <c r="O79" i="18" s="1"/>
  <c r="F79" i="18"/>
  <c r="K77" i="18"/>
  <c r="J77" i="18"/>
  <c r="F77" i="18"/>
  <c r="F76" i="18"/>
  <c r="F75" i="18"/>
  <c r="K74" i="18"/>
  <c r="P74" i="18" s="1"/>
  <c r="J74" i="18"/>
  <c r="O74" i="18" s="1"/>
  <c r="F74" i="18"/>
  <c r="K73" i="18"/>
  <c r="P73" i="18" s="1"/>
  <c r="J73" i="18"/>
  <c r="O73" i="18"/>
  <c r="F73" i="18"/>
  <c r="F70" i="18"/>
  <c r="L69" i="18"/>
  <c r="K69" i="18"/>
  <c r="P69" i="18" s="1"/>
  <c r="J69" i="18"/>
  <c r="F69" i="18"/>
  <c r="L68" i="18"/>
  <c r="K68" i="18"/>
  <c r="J68" i="18"/>
  <c r="F68" i="18"/>
  <c r="F67" i="18"/>
  <c r="L66" i="18"/>
  <c r="Q66" i="18" s="1"/>
  <c r="K66" i="18"/>
  <c r="P66" i="18" s="1"/>
  <c r="J66" i="18"/>
  <c r="O66" i="18" s="1"/>
  <c r="F66" i="18"/>
  <c r="L65" i="18"/>
  <c r="Q65" i="18" s="1"/>
  <c r="K65" i="18"/>
  <c r="P65" i="18" s="1"/>
  <c r="J65" i="18"/>
  <c r="O65" i="18"/>
  <c r="F65" i="18"/>
  <c r="L64" i="18"/>
  <c r="K64" i="18"/>
  <c r="J64" i="18"/>
  <c r="F64" i="18"/>
  <c r="F63" i="18"/>
  <c r="L62" i="18"/>
  <c r="Q62" i="18"/>
  <c r="K62" i="18"/>
  <c r="P62" i="18" s="1"/>
  <c r="J62" i="18"/>
  <c r="O62" i="18" s="1"/>
  <c r="F62" i="18"/>
  <c r="L61" i="18"/>
  <c r="Q61" i="18"/>
  <c r="K61" i="18"/>
  <c r="P61" i="18" s="1"/>
  <c r="J61" i="18"/>
  <c r="O61" i="18" s="1"/>
  <c r="F61" i="18"/>
  <c r="J58" i="18"/>
  <c r="O58" i="18" s="1"/>
  <c r="F58" i="18"/>
  <c r="K57" i="18"/>
  <c r="P57" i="18" s="1"/>
  <c r="J57" i="18"/>
  <c r="O57" i="18" s="1"/>
  <c r="F57" i="18"/>
  <c r="F56" i="18"/>
  <c r="F55" i="18"/>
  <c r="J54" i="18"/>
  <c r="O54" i="18"/>
  <c r="F54" i="18"/>
  <c r="F53" i="18"/>
  <c r="J52" i="18"/>
  <c r="O52" i="18"/>
  <c r="F52" i="18"/>
  <c r="J51" i="18"/>
  <c r="O51" i="18" s="1"/>
  <c r="F51" i="18"/>
  <c r="J50" i="18"/>
  <c r="O50" i="18"/>
  <c r="F50" i="18"/>
  <c r="J49" i="18"/>
  <c r="O49" i="18" s="1"/>
  <c r="F49" i="18"/>
  <c r="K48" i="18"/>
  <c r="P48" i="18" s="1"/>
  <c r="J48" i="18"/>
  <c r="O48" i="18" s="1"/>
  <c r="F48" i="18"/>
  <c r="F47" i="18"/>
  <c r="F46" i="18"/>
  <c r="J45" i="18"/>
  <c r="O45" i="18" s="1"/>
  <c r="J43" i="18"/>
  <c r="O43" i="18" s="1"/>
  <c r="J42" i="18"/>
  <c r="O42" i="18" s="1"/>
  <c r="J40" i="18"/>
  <c r="O40" i="18" s="1"/>
  <c r="J38" i="18"/>
  <c r="O38" i="18" s="1"/>
  <c r="J35" i="18"/>
  <c r="O35" i="18" s="1"/>
  <c r="J34" i="18"/>
  <c r="O34" i="18" s="1"/>
  <c r="J30" i="18"/>
  <c r="O30" i="18" s="1"/>
  <c r="F30" i="18"/>
  <c r="J29" i="18"/>
  <c r="O29" i="18"/>
  <c r="F29" i="18"/>
  <c r="J28" i="18"/>
  <c r="O28" i="18" s="1"/>
  <c r="F28" i="18"/>
  <c r="F27" i="18"/>
  <c r="F26" i="18"/>
  <c r="F25" i="18"/>
  <c r="F24" i="18"/>
  <c r="F23" i="18"/>
  <c r="F22" i="18"/>
  <c r="F21" i="18"/>
  <c r="F20" i="18"/>
  <c r="K19" i="18"/>
  <c r="P19" i="18" s="1"/>
  <c r="J19" i="18"/>
  <c r="O19" i="18" s="1"/>
  <c r="F19" i="18"/>
  <c r="K18" i="18"/>
  <c r="P18" i="18"/>
  <c r="J18" i="18"/>
  <c r="O18" i="18"/>
  <c r="F18" i="18"/>
  <c r="K17" i="18"/>
  <c r="P17" i="18" s="1"/>
  <c r="J17" i="18"/>
  <c r="O17" i="18" s="1"/>
  <c r="F17" i="18"/>
  <c r="F16" i="18"/>
  <c r="F15" i="18"/>
  <c r="K14" i="18"/>
  <c r="P14" i="18" s="1"/>
  <c r="J14" i="18"/>
  <c r="O14" i="18" s="1"/>
  <c r="F14" i="18"/>
  <c r="K13" i="18"/>
  <c r="P13" i="18"/>
  <c r="J13" i="18"/>
  <c r="O13" i="18" s="1"/>
  <c r="F13" i="18"/>
  <c r="F12" i="18"/>
  <c r="F11" i="18"/>
  <c r="G77" i="16"/>
  <c r="G75" i="16"/>
  <c r="G74" i="16"/>
  <c r="G73" i="16"/>
  <c r="G72" i="16"/>
  <c r="G71" i="16"/>
  <c r="G70" i="16"/>
  <c r="G69" i="16"/>
  <c r="G68" i="16"/>
  <c r="G67" i="16"/>
  <c r="G66" i="16"/>
  <c r="G65" i="16"/>
  <c r="G64" i="16"/>
  <c r="G63" i="16"/>
  <c r="G62" i="16"/>
  <c r="G61" i="16"/>
  <c r="G60" i="16"/>
  <c r="G59" i="16"/>
  <c r="G58" i="16"/>
  <c r="G57" i="16"/>
  <c r="G56" i="16"/>
  <c r="G55" i="16"/>
  <c r="G54" i="16"/>
  <c r="G53" i="16"/>
  <c r="G52" i="16"/>
  <c r="H40" i="16"/>
  <c r="H39" i="16"/>
  <c r="H38" i="16"/>
  <c r="H37" i="16"/>
  <c r="H36" i="16"/>
  <c r="H34" i="16"/>
  <c r="H26" i="16"/>
  <c r="G24" i="16"/>
  <c r="G26" i="16"/>
  <c r="G27" i="16"/>
  <c r="G28" i="16"/>
  <c r="G29" i="16"/>
  <c r="G30" i="16"/>
  <c r="G31" i="16"/>
  <c r="G32" i="16"/>
  <c r="G34" i="16"/>
  <c r="G35" i="16"/>
  <c r="G36" i="16"/>
  <c r="G37" i="16"/>
  <c r="G38" i="16"/>
  <c r="G39" i="16"/>
  <c r="G40" i="16"/>
  <c r="G43" i="16"/>
  <c r="G48" i="16"/>
  <c r="G49" i="16"/>
  <c r="G23" i="16"/>
  <c r="H13" i="16"/>
  <c r="G13" i="16"/>
  <c r="J21" i="6"/>
  <c r="B33" i="6"/>
  <c r="C29" i="6"/>
  <c r="C13" i="6"/>
  <c r="B13" i="6"/>
  <c r="I98" i="16"/>
  <c r="I96" i="16"/>
  <c r="I95" i="16"/>
  <c r="I94" i="16"/>
  <c r="I93" i="16"/>
  <c r="I92" i="16"/>
  <c r="I91" i="16"/>
  <c r="I90" i="16"/>
  <c r="I87" i="16"/>
  <c r="I85" i="16"/>
  <c r="I84" i="16"/>
  <c r="I83" i="16"/>
  <c r="I82" i="16"/>
  <c r="I81" i="16"/>
  <c r="I80" i="16"/>
  <c r="G111" i="16"/>
  <c r="G110" i="16"/>
  <c r="G109" i="16"/>
  <c r="G108" i="16"/>
  <c r="G107" i="16"/>
  <c r="G105" i="16"/>
  <c r="G103" i="16"/>
  <c r="G102" i="16"/>
  <c r="G98" i="16"/>
  <c r="G96" i="16"/>
  <c r="G95" i="16"/>
  <c r="G94" i="16"/>
  <c r="G93" i="16"/>
  <c r="G92" i="16"/>
  <c r="G91" i="16"/>
  <c r="G90" i="16"/>
  <c r="G87" i="16"/>
  <c r="G85" i="16"/>
  <c r="G84" i="16"/>
  <c r="G83" i="16"/>
  <c r="G82" i="16"/>
  <c r="G81" i="16"/>
  <c r="G80" i="16"/>
  <c r="G51" i="16"/>
  <c r="H111" i="16"/>
  <c r="H110" i="16"/>
  <c r="H109" i="16"/>
  <c r="H108" i="16"/>
  <c r="H107" i="16"/>
  <c r="H105" i="16"/>
  <c r="H103" i="16"/>
  <c r="H102" i="16"/>
  <c r="H98" i="16"/>
  <c r="H96" i="16"/>
  <c r="H95" i="16"/>
  <c r="H94" i="16"/>
  <c r="H93" i="16"/>
  <c r="H92" i="16"/>
  <c r="H91" i="16"/>
  <c r="H90" i="16"/>
  <c r="H87" i="16"/>
  <c r="H85" i="16"/>
  <c r="H84" i="16"/>
  <c r="H83" i="16"/>
  <c r="H82" i="16"/>
  <c r="H81" i="16"/>
  <c r="H80" i="16"/>
  <c r="H49" i="16"/>
  <c r="H22" i="16"/>
  <c r="G22" i="16"/>
  <c r="G18" i="16"/>
  <c r="G17" i="16"/>
  <c r="C6" i="18"/>
  <c r="C5" i="18"/>
  <c r="B4" i="27"/>
  <c r="D1" i="6"/>
  <c r="C1" i="6"/>
  <c r="C5" i="4"/>
  <c r="C5" i="29" s="1"/>
  <c r="C8" i="16"/>
  <c r="C7" i="16"/>
  <c r="B3" i="27"/>
  <c r="B29" i="6"/>
  <c r="C4" i="4"/>
  <c r="C4" i="29" s="1"/>
  <c r="C12" i="17"/>
  <c r="E12" i="17"/>
  <c r="G9" i="18"/>
  <c r="O9" i="18" s="1"/>
  <c r="O102" i="28"/>
  <c r="H99" i="16"/>
  <c r="D5" i="6"/>
  <c r="G5" i="6" s="1"/>
  <c r="H5" i="6" s="1"/>
  <c r="G9" i="28"/>
  <c r="O9" i="28" s="1"/>
  <c r="D12" i="17"/>
  <c r="D9" i="18" s="1"/>
  <c r="K9" i="18"/>
  <c r="J9" i="18"/>
  <c r="C12" i="16"/>
  <c r="D12" i="16" s="1"/>
  <c r="G88" i="16"/>
  <c r="D9" i="28"/>
  <c r="K9" i="28"/>
  <c r="G12" i="16"/>
  <c r="H12" i="16" s="1"/>
  <c r="D21" i="6" l="1"/>
  <c r="E21" i="6" s="1"/>
  <c r="G21" i="6" s="1"/>
  <c r="H21" i="6" s="1"/>
  <c r="D29" i="6"/>
  <c r="G29" i="6" s="1"/>
  <c r="C16" i="4" s="1"/>
  <c r="K5" i="6"/>
  <c r="D9" i="4" s="1"/>
  <c r="K21" i="6"/>
  <c r="D14" i="4" s="1"/>
  <c r="I12" i="16"/>
  <c r="J9" i="28"/>
  <c r="E12" i="16"/>
  <c r="O69" i="18"/>
  <c r="C22" i="30"/>
  <c r="B22" i="30"/>
  <c r="C6" i="30"/>
  <c r="D6" i="30" s="1"/>
  <c r="G6" i="30" s="1"/>
  <c r="H6" i="30" s="1"/>
  <c r="K6" i="30" s="1"/>
  <c r="C25" i="6"/>
  <c r="H88" i="16"/>
  <c r="H26" i="30"/>
  <c r="C13" i="29" s="1"/>
  <c r="H41" i="6"/>
  <c r="K41" i="6" s="1"/>
  <c r="D20" i="4" s="1"/>
  <c r="C20" i="4"/>
  <c r="H37" i="6"/>
  <c r="K37" i="6" s="1"/>
  <c r="D19" i="4" s="1"/>
  <c r="C19" i="4"/>
  <c r="D17" i="6"/>
  <c r="G17" i="6" s="1"/>
  <c r="C12" i="4" s="1"/>
  <c r="E33" i="6"/>
  <c r="G33" i="6" s="1"/>
  <c r="C17" i="4" s="1"/>
  <c r="D13" i="6"/>
  <c r="F13" i="6" s="1"/>
  <c r="G13" i="6" s="1"/>
  <c r="H13" i="6" s="1"/>
  <c r="H29" i="6"/>
  <c r="C9" i="4"/>
  <c r="C14" i="4"/>
  <c r="K40" i="3"/>
  <c r="K43" i="3" s="1"/>
  <c r="K44" i="3" s="1"/>
  <c r="K45" i="3" s="1"/>
  <c r="K46" i="3" s="1"/>
  <c r="L40" i="3"/>
  <c r="D18" i="30"/>
  <c r="G18" i="30" s="1"/>
  <c r="D14" i="30"/>
  <c r="G14" i="30" s="1"/>
  <c r="D10" i="30"/>
  <c r="G10" i="30" s="1"/>
  <c r="G99" i="16"/>
  <c r="B25" i="6"/>
  <c r="P9" i="28"/>
  <c r="Q9" i="28"/>
  <c r="Q9" i="18"/>
  <c r="P9" i="18"/>
  <c r="Q114" i="28"/>
  <c r="I88" i="16"/>
  <c r="Q102" i="28"/>
  <c r="Q69" i="18"/>
  <c r="D25" i="6"/>
  <c r="O113" i="28"/>
  <c r="P102" i="28"/>
  <c r="C9" i="6"/>
  <c r="D9" i="6" s="1"/>
  <c r="G9" i="6" s="1"/>
  <c r="C9" i="18"/>
  <c r="L9" i="18" s="1"/>
  <c r="C9" i="28"/>
  <c r="L9" i="28" s="1"/>
  <c r="H33" i="6" l="1"/>
  <c r="K33" i="6" s="1"/>
  <c r="D17" i="4" s="1"/>
  <c r="K13" i="6"/>
  <c r="D11" i="4" s="1"/>
  <c r="H10" i="30"/>
  <c r="K10" i="30" s="1"/>
  <c r="D9" i="29" s="1"/>
  <c r="C9" i="29"/>
  <c r="H14" i="30"/>
  <c r="K14" i="30" s="1"/>
  <c r="D10" i="29" s="1"/>
  <c r="C10" i="29"/>
  <c r="H17" i="6"/>
  <c r="C11" i="4"/>
  <c r="H18" i="30"/>
  <c r="K18" i="30" s="1"/>
  <c r="D11" i="29" s="1"/>
  <c r="C11" i="29"/>
  <c r="K26" i="30"/>
  <c r="D13" i="29" s="1"/>
  <c r="D22" i="30"/>
  <c r="G22" i="30" s="1"/>
  <c r="K29" i="6"/>
  <c r="D16" i="4" s="1"/>
  <c r="L42" i="3"/>
  <c r="L43" i="3"/>
  <c r="L44" i="3" s="1"/>
  <c r="L45" i="3" s="1"/>
  <c r="F25" i="6"/>
  <c r="G25" i="6" s="1"/>
  <c r="H9" i="6"/>
  <c r="C10" i="4"/>
  <c r="K9" i="6" l="1"/>
  <c r="D10" i="4" s="1"/>
  <c r="H22" i="30"/>
  <c r="K22" i="30" s="1"/>
  <c r="D12" i="29" s="1"/>
  <c r="C12" i="29"/>
  <c r="K17" i="6"/>
  <c r="D12" i="4" s="1"/>
  <c r="C15" i="4"/>
  <c r="H25" i="6"/>
  <c r="K25" i="6" l="1"/>
  <c r="D15" i="4" s="1"/>
</calcChain>
</file>

<file path=xl/comments1.xml><?xml version="1.0" encoding="utf-8"?>
<comments xmlns="http://schemas.openxmlformats.org/spreadsheetml/2006/main">
  <authors>
    <author>Sonja Ziehli</author>
  </authors>
  <commentList>
    <comment ref="B13" authorId="0" shapeId="0">
      <text>
        <r>
          <rPr>
            <sz val="9"/>
            <color indexed="81"/>
            <rFont val="Tahoma"/>
            <family val="2"/>
          </rPr>
          <t>Statistik der Bevölkerung und der Haushalte (STATPOP), Bundesamt für Statistik</t>
        </r>
      </text>
    </comment>
  </commentList>
</comments>
</file>

<file path=xl/comments2.xml><?xml version="1.0" encoding="utf-8"?>
<comments xmlns="http://schemas.openxmlformats.org/spreadsheetml/2006/main">
  <authors>
    <author>Sonja Ziehli</author>
  </authors>
  <commentList>
    <comment ref="B13" authorId="0" shapeId="0">
      <text>
        <r>
          <rPr>
            <sz val="9"/>
            <color indexed="81"/>
            <rFont val="Tahoma"/>
            <family val="2"/>
          </rPr>
          <t>Statistik der Bevölkerung und der Haushalte (STATPOP), Bundesamt für Statistik</t>
        </r>
      </text>
    </comment>
  </commentList>
</comments>
</file>

<file path=xl/sharedStrings.xml><?xml version="1.0" encoding="utf-8"?>
<sst xmlns="http://schemas.openxmlformats.org/spreadsheetml/2006/main" count="2266" uniqueCount="563">
  <si>
    <t>Budget</t>
  </si>
  <si>
    <t>3</t>
  </si>
  <si>
    <t>39</t>
  </si>
  <si>
    <t>4</t>
  </si>
  <si>
    <t>47</t>
  </si>
  <si>
    <t>48</t>
  </si>
  <si>
    <t>49</t>
  </si>
  <si>
    <t>&lt;=</t>
  </si>
  <si>
    <t xml:space="preserve">&lt; </t>
  </si>
  <si>
    <t>&lt;</t>
  </si>
  <si>
    <t>&gt;=</t>
  </si>
  <si>
    <t>&gt;</t>
  </si>
  <si>
    <t>30</t>
  </si>
  <si>
    <t>Personalaufwand</t>
  </si>
  <si>
    <t>31</t>
  </si>
  <si>
    <t>Abschreibungen Verwaltungsvermögen</t>
  </si>
  <si>
    <t>42</t>
  </si>
  <si>
    <t>Erfassungstabelle</t>
  </si>
  <si>
    <t>Jahr t-1</t>
  </si>
  <si>
    <t>Jahr t-2</t>
  </si>
  <si>
    <t>Ertrag</t>
  </si>
  <si>
    <t>Aufwand</t>
  </si>
  <si>
    <t>Finanzvermögen</t>
  </si>
  <si>
    <t>Durchlaufende Beiträge</t>
  </si>
  <si>
    <t>Interne Verrechnungen</t>
  </si>
  <si>
    <t>Grundsteuern</t>
  </si>
  <si>
    <t>Vermögensgewinnsteuern</t>
  </si>
  <si>
    <t>Vermögensverkehrssteuern</t>
  </si>
  <si>
    <t>Investitionsrechnung</t>
  </si>
  <si>
    <t>Ausgaben</t>
  </si>
  <si>
    <t>Einnahmen</t>
  </si>
  <si>
    <t>Bilanz</t>
  </si>
  <si>
    <t>Aktiven</t>
  </si>
  <si>
    <t>Passiven</t>
  </si>
  <si>
    <t>Note</t>
  </si>
  <si>
    <t xml:space="preserve">                          </t>
  </si>
  <si>
    <t>Übermässige Zunahme</t>
  </si>
  <si>
    <t>Deckung des Aufwands</t>
  </si>
  <si>
    <t>Zusätzliche Nettoverpflichtungen</t>
  </si>
  <si>
    <t>Genauigkeit der Steuerprognose</t>
  </si>
  <si>
    <t>Wert</t>
  </si>
  <si>
    <t>nichts</t>
  </si>
  <si>
    <t>Ergebnisse</t>
  </si>
  <si>
    <t>Bitte geben Sie uns eine Ansprechsperson an, die wir im Fall von Fragen über die angegebenen Daten kontaktieren können.</t>
  </si>
  <si>
    <t>Abwesenheitsperiode während des Sommers</t>
  </si>
  <si>
    <t>Investitionsanstrengung</t>
  </si>
  <si>
    <t>Basisdaten</t>
  </si>
  <si>
    <t>Notentafeln</t>
  </si>
  <si>
    <t>Die Excel-Datei umfasst verschiedene Tabellenblätter:</t>
  </si>
  <si>
    <t>Dieses Tabellenblatt enthält eine Tabelle, in welche die Daten zur Berechung der Kennzahlen einzutragen sind.</t>
  </si>
  <si>
    <t>Die ersten Spalten enthalten die Kontonummer und die Bezeichnung, anschliessend folgen die diversen Jahre für die Datenerfassung.</t>
  </si>
  <si>
    <t xml:space="preserve">Diese Tabellen zeigen, wie die Ergebnisse der Kennzahlen auf einer Skala von 6 (bestes Ergebnis) bis 1 (schlechtestes Ergebnis) benotet werden. </t>
  </si>
  <si>
    <t>Durchschnittliche Schuldzinsen [K8]</t>
  </si>
  <si>
    <t>Beurteilung</t>
  </si>
  <si>
    <t>Durchschnittliche Schuldzinsen</t>
  </si>
  <si>
    <t>K1</t>
  </si>
  <si>
    <t>K2</t>
  </si>
  <si>
    <t>K3</t>
  </si>
  <si>
    <t>K4</t>
  </si>
  <si>
    <t>K5</t>
  </si>
  <si>
    <t>K6</t>
  </si>
  <si>
    <t>K7</t>
  </si>
  <si>
    <t>K8</t>
  </si>
  <si>
    <t>Nettozinsbelastung [K4]</t>
  </si>
  <si>
    <t>Genauigkeit der Steuerprognose [K7]</t>
  </si>
  <si>
    <t>Zusätzliche Nettoverpflichtungen [K3]</t>
  </si>
  <si>
    <t>Selbstfinanzierung der Nettoinvestitionen</t>
  </si>
  <si>
    <t>Nettozinsbelastung im Verhältnis der Steuereinnahmen</t>
  </si>
  <si>
    <t>Eigenkapital</t>
  </si>
  <si>
    <t>Einführung</t>
  </si>
  <si>
    <t>Deckung des Aufwands (K1)</t>
  </si>
  <si>
    <t>Selbstfinanzierung der Nettoinvestitionen (K2)</t>
  </si>
  <si>
    <t>Zusätzliche Nettoverpflichtungen (K3)</t>
  </si>
  <si>
    <t>Nettozinsbelastung im Verhältnis der Steuereinnahmen (K4)</t>
  </si>
  <si>
    <t>Investitionsanstrengung (K6)</t>
  </si>
  <si>
    <t>Genauigkeit der Steuerprognose (K7)</t>
  </si>
  <si>
    <t>Durchschnittliche Schuldzinsen (K8)</t>
  </si>
  <si>
    <t>Auszufüllen sind die grünen Felder und die orangen, sofern diese leer sind. Die roten Felder müssen nicht ausgefüllt werden.</t>
  </si>
  <si>
    <t>Auf dieser Seite findet man die Kennzahlenwerte und die entsprechenden Noten sowie zwei graphische Darstellungen.</t>
  </si>
  <si>
    <t>Übersicht der Kennzahlen</t>
  </si>
  <si>
    <t>Körperschaft</t>
  </si>
  <si>
    <t>Rechnungsjahr</t>
  </si>
  <si>
    <t>Name</t>
  </si>
  <si>
    <t>Telefonnummer</t>
  </si>
  <si>
    <t>Email</t>
  </si>
  <si>
    <t>Rechnung</t>
  </si>
  <si>
    <t>Deckung des Aufwands [K1]</t>
  </si>
  <si>
    <t>Ausgeglichen ode praktisch ausgeglichen</t>
  </si>
  <si>
    <t>6&gt;N≥5</t>
  </si>
  <si>
    <t>5&gt;N≥4</t>
  </si>
  <si>
    <t>4&gt;N≥3</t>
  </si>
  <si>
    <t>3&gt;N≥2</t>
  </si>
  <si>
    <t>2&gt;N≥1</t>
  </si>
  <si>
    <t>Leichter Ertrags- oder</t>
  </si>
  <si>
    <t>Aufwandüberschuss (unproblematisch)</t>
  </si>
  <si>
    <t>Zu überwachender Ertrags-</t>
  </si>
  <si>
    <t>oder Aufwandüberschuss</t>
  </si>
  <si>
    <t>N = 4</t>
  </si>
  <si>
    <t>Stark zu überwachender Ertragsüberschuss</t>
  </si>
  <si>
    <t>Stark zu überwachender Aufwandüberschuss</t>
  </si>
  <si>
    <t>Problematischer Aufwandüberschuss</t>
  </si>
  <si>
    <t>Sehr problematischer Aufwandüberschuss</t>
  </si>
  <si>
    <t>Extrem problematischer Aufwandüberschuss</t>
  </si>
  <si>
    <t>N = 1</t>
  </si>
  <si>
    <t>N = 6</t>
  </si>
  <si>
    <t>Kein Fremdkapitalbedarf und Möglichkeit,
Schulden zurückzuzahlen</t>
  </si>
  <si>
    <t>Sehr geringer Fremdkapitalbedarf</t>
  </si>
  <si>
    <t>Geringer Fremdkapitalbedarf</t>
  </si>
  <si>
    <t>Bedeutender Fremdkapitalbedarf</t>
  </si>
  <si>
    <t>Grosser Fremdkapitalbedarf</t>
  </si>
  <si>
    <t>Sehr grosser Fremdkapitalbedarf</t>
  </si>
  <si>
    <t>Übermässiger Fremdkapitalbedarf</t>
  </si>
  <si>
    <t>Noten für die Deckung des Aufwands (K1)</t>
  </si>
  <si>
    <t>Noten für die zusätzlichen Nettoverpflichtungen (K3)</t>
  </si>
  <si>
    <t>Keine zusätzlichen Nettoverpflichtungen
oder Abbau der Nettoverpflichtungen</t>
  </si>
  <si>
    <t>Leichte Zunahme der Nettoverpflichtungen</t>
  </si>
  <si>
    <t>Vertretbare Zunahme</t>
  </si>
  <si>
    <t>Gerade noch vertretbare Zunahme</t>
  </si>
  <si>
    <t>Starke Zunahme</t>
  </si>
  <si>
    <t>Sehr starke Zunahme</t>
  </si>
  <si>
    <t>Noten für die Nettozinsbelastung (K4)</t>
  </si>
  <si>
    <t>Keine oder negative Nettozinsbelastung</t>
  </si>
  <si>
    <t>Sehr geringe Nettozinsbelastung 
auf den direkten Steuereinnahmen</t>
  </si>
  <si>
    <t>Schwache Nettozinsbelastung</t>
  </si>
  <si>
    <t>Bedeutende Nettozinsbelastung</t>
  </si>
  <si>
    <t>Hohe Nettozinsbelastung</t>
  </si>
  <si>
    <t>Sehr hohe Nettozinsbelastung</t>
  </si>
  <si>
    <t>Übermässige Nettozinsbelastung</t>
  </si>
  <si>
    <t>Beherrschung der laufenden Ausgaben [K5]</t>
  </si>
  <si>
    <t>Sehr gute Ausgabenkontrolle</t>
  </si>
  <si>
    <t>Gute Ausgabenkontrolle</t>
  </si>
  <si>
    <t>Mässige Ausgabenkontrolle</t>
  </si>
  <si>
    <t>Schwache Ausgabenkontrolle</t>
  </si>
  <si>
    <t>Schlechte Ausgabenkontrolle</t>
  </si>
  <si>
    <t>Praktisch keine Ausgabenkontrolle</t>
  </si>
  <si>
    <t>Fehlende Ausgabenkontrolle</t>
  </si>
  <si>
    <t>Noten für die Investitionsanstrengung (K6)</t>
  </si>
  <si>
    <t>Investitionsanstrengung [K6]</t>
  </si>
  <si>
    <t>Ideale Investitionstätigkeit</t>
  </si>
  <si>
    <t>Leicht zu geringe</t>
  </si>
  <si>
    <t>Investitionstätigkeit</t>
  </si>
  <si>
    <t>Übermässige oder ungenügende,</t>
  </si>
  <si>
    <t>noch tolerierbare Investitionstätigkeit</t>
  </si>
  <si>
    <t>noch tragbare Investitionstätigkeit</t>
  </si>
  <si>
    <t>ungenügende Investitionstätigkeit</t>
  </si>
  <si>
    <t>Noten für die Genauigkeit der Steuerprognose (K7)</t>
  </si>
  <si>
    <t>Sehr tiefe Schuldzinsen</t>
  </si>
  <si>
    <t>Tiefe Schuldzinsen</t>
  </si>
  <si>
    <t>Vertretbare Schuldzinsen</t>
  </si>
  <si>
    <t>Hohe Schuldzinsen</t>
  </si>
  <si>
    <t>Sehr hohe Schuldzinsen</t>
  </si>
  <si>
    <t>Problematische Schuldzinsen</t>
  </si>
  <si>
    <t>Übermässige Schuldzinsen</t>
  </si>
  <si>
    <t>Noten für die durchschnittlichen Schuldzinsen (K8)</t>
  </si>
  <si>
    <t>a)</t>
  </si>
  <si>
    <t>b)</t>
  </si>
  <si>
    <t>c)</t>
  </si>
  <si>
    <t>das Tabellenblatt «Basisdaten» enthält eine Tabelle, in der die für die Berechnung der Kennzahlen benötigten Daten erfasst werden;</t>
  </si>
  <si>
    <t>das Tabellenblatt «Notentafeln» zeigt die Bewertung der Ergebnisse der Kennzahlen anhand einer Notenskala;</t>
  </si>
  <si>
    <t>Kommentare</t>
  </si>
  <si>
    <t>d)</t>
  </si>
  <si>
    <t>Kontrolle</t>
  </si>
  <si>
    <t>Eingabe + Kontrolle</t>
  </si>
  <si>
    <t>Dieses Tabellenblatt wird nur vom IDHEAP genutzt.</t>
  </si>
  <si>
    <t>Hier werden die Daten aus der Jahresrechnung erfasst und mit den Basisdaten verglichen.</t>
  </si>
  <si>
    <t>in 1'000 Franken</t>
  </si>
  <si>
    <t>Daten FkF</t>
  </si>
  <si>
    <t>Kopieren - Einfügen</t>
  </si>
  <si>
    <t>Hier werden die Daten erfasst, die uns die FkF zur Verfügung stellt, und mit den übrigen Daten verglichen.</t>
  </si>
  <si>
    <t>Daten FkF 
t-1 aus t 0</t>
  </si>
  <si>
    <t>Differenz</t>
  </si>
  <si>
    <t>Massgebende Differenezen</t>
  </si>
  <si>
    <t>Relevante Daten für den Vergleich (in Franken)</t>
  </si>
  <si>
    <t>Teil A</t>
  </si>
  <si>
    <t>Teil B</t>
  </si>
  <si>
    <t>Formeln</t>
  </si>
  <si>
    <t>Beträge</t>
  </si>
  <si>
    <t>Kennzahl 1</t>
  </si>
  <si>
    <t>Wert in Prozent</t>
  </si>
  <si>
    <t>Kennzahl 2</t>
  </si>
  <si>
    <t>Kennzahl 3</t>
  </si>
  <si>
    <t>Kennzahl 4</t>
  </si>
  <si>
    <t>Kennzahl 5</t>
  </si>
  <si>
    <t>Kennzahl 6</t>
  </si>
  <si>
    <t>Durchschn. Nettoinvestitionen
/ Laufende Ausgaben</t>
  </si>
  <si>
    <t>Kennzahl 7</t>
  </si>
  <si>
    <t>Steuereinnahmen Budget
400+401</t>
  </si>
  <si>
    <t>Steuereinnahmen effektiv
400+401</t>
  </si>
  <si>
    <t>Kennzahl 8</t>
  </si>
  <si>
    <t>Noten für die Selbstfinanzierung der Nettoinvestitionen (K2)</t>
  </si>
  <si>
    <t>Selbstfinanzierung der Nettoinvestitionen [K2]</t>
  </si>
  <si>
    <t>Erfassung</t>
  </si>
  <si>
    <t>Qualität der Haushaltführung</t>
  </si>
  <si>
    <t>Damit sich interessierte öffentliche Körperschaften ebenfalls ein Bild über ihre finanzielle Lage machen können, stellen wir diese Datei zur Verfügung, mit deren Hilfe die im Vergleich verwendeten Kennzahlen automatisch berechnet werden können. Es genügt, die Finanzdaten für das jeweilige Rechnungsjahr in den Erfassungsraster einzugeben.</t>
  </si>
  <si>
    <t>e)</t>
  </si>
  <si>
    <t>[(400+401 Budget)-(400+401 effektiv)] 
/ (400+401 effektiv)</t>
  </si>
  <si>
    <t>Ausserordentlicher Ertrag</t>
  </si>
  <si>
    <t>Ausserordentlicher Aufwand</t>
  </si>
  <si>
    <t>Abschreibungen VV</t>
  </si>
  <si>
    <t>Abschreibungen Investitionsbeiträge</t>
  </si>
  <si>
    <t>Auflösung passivierte Investitionsbeiträge</t>
  </si>
  <si>
    <t>Aufwertungen VV</t>
  </si>
  <si>
    <t>Zusätzliche Abschreibungen</t>
  </si>
  <si>
    <t>Einlagen in das Eigenkapital</t>
  </si>
  <si>
    <t>Entnahmen aus dem Eigenkapital</t>
  </si>
  <si>
    <t>Sachanlagen</t>
  </si>
  <si>
    <t>Investitionen auf Rechnung Dritter</t>
  </si>
  <si>
    <t>Immaterielle Anlagen</t>
  </si>
  <si>
    <t>Darlehen</t>
  </si>
  <si>
    <t>Beteiligungen und Grundkapitalien</t>
  </si>
  <si>
    <t>Eigene Investitionsbeiträge</t>
  </si>
  <si>
    <t>Durchlaufende Investitionsbeiträge</t>
  </si>
  <si>
    <t>Übertrag von Sachanlagen in das Finanzvermögen</t>
  </si>
  <si>
    <t>Rückerstattungen</t>
  </si>
  <si>
    <t>Abgang immaterielle Anlagen</t>
  </si>
  <si>
    <t>Investitionsbeiträge für eigene Rechnung</t>
  </si>
  <si>
    <t>Rückzahlung von Darlehen</t>
  </si>
  <si>
    <t>Übertragung von Beteiligungen</t>
  </si>
  <si>
    <t>Rückzahlung eigener Investitionsbeiträge</t>
  </si>
  <si>
    <t>Fremdkapital</t>
  </si>
  <si>
    <t>Passivierte Investitionsbeiträge</t>
  </si>
  <si>
    <t>Einlagen in Fonds und SF</t>
  </si>
  <si>
    <t>Zinsaufwand</t>
  </si>
  <si>
    <t>Kapitalbeschaffungs- und Verwaltungskosten</t>
  </si>
  <si>
    <t>Liegenschaftenaufwand Finanzvermögen</t>
  </si>
  <si>
    <t>Zinsertrag</t>
  </si>
  <si>
    <t>Dividenden auf Beteiligungen FV</t>
  </si>
  <si>
    <t>Liegenschaftenertrag FV</t>
  </si>
  <si>
    <t>Finanzertrag aus Darlehen und Beteiligungen des VV</t>
  </si>
  <si>
    <t>Liegenschaftenertrag VV</t>
  </si>
  <si>
    <t>Erträge von gemieteten Liegenschaften</t>
  </si>
  <si>
    <t>Direkte Steuern natürliche Personen</t>
  </si>
  <si>
    <t>Direkte Steuern juristische Personen</t>
  </si>
  <si>
    <t>Verzinsung kurzfristige Finanzverbindlichkeiten</t>
  </si>
  <si>
    <t>Verzinsung langfristige Finanzverbindlichkeiten</t>
  </si>
  <si>
    <t>Kurzfristige Finanzverbindlichkeiten</t>
  </si>
  <si>
    <t>Derivate Finanzinstrumente</t>
  </si>
  <si>
    <t>Langfristige Finanzverbindlichkeiten</t>
  </si>
  <si>
    <t>Verwaltungsvermögen</t>
  </si>
  <si>
    <r>
      <t>Nettoschulden Vorjahr
(20-2068-10)t</t>
    </r>
    <r>
      <rPr>
        <b/>
        <vertAlign val="subscript"/>
        <sz val="10"/>
        <rFont val="Tahoma"/>
        <family val="2"/>
      </rPr>
      <t>-1</t>
    </r>
  </si>
  <si>
    <t>Nettozinsen 340+342+343
-440-4420-443-445-447-448</t>
  </si>
  <si>
    <t>Direkte Steuereinnahmen
400+401+4021+4022+4023</t>
  </si>
  <si>
    <t>Nettozinsen / Direkte Steuereinnahmen</t>
  </si>
  <si>
    <t>Direkte Steuern natürliche Personen - Budget</t>
  </si>
  <si>
    <t>Direkte Steuern juristische Personen - Budget</t>
  </si>
  <si>
    <t>Passivzinsen
3401+3406</t>
  </si>
  <si>
    <t>Passivzinsen / 
Durch. Bruttoschulden</t>
  </si>
  <si>
    <t>Grundlage bildet das Harmonisierte Rechnungsmodell HRM2 der öffentlichen Körperschaften der Schweiz.</t>
  </si>
  <si>
    <t>Genaue oder fast genaue Schätzung</t>
  </si>
  <si>
    <t>Leichte Über- oder 
Unterschätzung (unproblematisch)</t>
  </si>
  <si>
    <t>Zu überwachende Über- oder
Unterschätzung</t>
  </si>
  <si>
    <t>Stark zu überwachende Unterschätzung</t>
  </si>
  <si>
    <t>Stark zu überwachende Überschätzung</t>
  </si>
  <si>
    <t>Problematische Überschätzung</t>
  </si>
  <si>
    <t>Sehr problematische Überschätzung</t>
  </si>
  <si>
    <t>Extrem problematische Überschätzung</t>
  </si>
  <si>
    <t>Einw.
Vorjahr</t>
  </si>
  <si>
    <t>Einw.
R-Jahr</t>
  </si>
  <si>
    <t>Noten für die Beherrschung der laufenden Ausgaben pro Einwohner (K5)</t>
  </si>
  <si>
    <t>Beherrschung der laufenden Ausgaben pro Einwohner</t>
  </si>
  <si>
    <t>Entwicklung der laufenden Ausgaben pro Einwohner</t>
  </si>
  <si>
    <t>Folgende aussergewöhnlichen Ereignisse haben die Kennzahlen massgeblich beeinflusst:</t>
  </si>
  <si>
    <t>das Tabellenblatt «Kennzahlentabelle» zeigt die Ergebnisse der mit den eingegebenen Daten berechneten Kennzahlen und die entsprechenden Noten;</t>
  </si>
  <si>
    <t>Anzahl Einwohner</t>
  </si>
  <si>
    <t>das Tabellenblatt «Kommentare» erlaubt, (a) Kommentare zu aussergewöhnlichen Ereignissen des Rechnungsjahres zu erfassen sowie (b) Kommentare, die wortwörtlich im Vergleich publiziert werden sollen;</t>
  </si>
  <si>
    <t>diverse Tabellenblätter dienen als Hilfsmittel, um die Noten zu ermitteln (diese Tabellenblätter sind ausgeblendet).</t>
  </si>
  <si>
    <t>Kommentar zum Ergebnis (wird in der Publikation des Vergleichs aufgenommen):</t>
  </si>
  <si>
    <t>Beherrschung der laufenden Ausgaben pro Einwohner (K5)</t>
  </si>
  <si>
    <r>
      <t>Nettoschulden Rechnungsjahr
(20-2068-10)t</t>
    </r>
    <r>
      <rPr>
        <b/>
        <vertAlign val="subscript"/>
        <sz val="10"/>
        <rFont val="Tahoma"/>
        <family val="2"/>
      </rPr>
      <t>0</t>
    </r>
  </si>
  <si>
    <r>
      <t>Veränderung Nettoschulden
Nettoschulden t</t>
    </r>
    <r>
      <rPr>
        <b/>
        <vertAlign val="subscript"/>
        <sz val="10"/>
        <rFont val="Tahoma"/>
        <family val="2"/>
      </rPr>
      <t>0</t>
    </r>
    <r>
      <rPr>
        <b/>
        <sz val="10"/>
        <rFont val="Tahoma"/>
        <family val="2"/>
      </rPr>
      <t xml:space="preserve"> - Nettoschulden t</t>
    </r>
    <r>
      <rPr>
        <b/>
        <vertAlign val="subscript"/>
        <sz val="10"/>
        <rFont val="Tahoma"/>
        <family val="2"/>
      </rPr>
      <t>-1</t>
    </r>
  </si>
  <si>
    <t>Laufende Ausgaben 
pro Einwohner Vorjahr</t>
  </si>
  <si>
    <t>Zusätzliche Abschreibungen Investitionsbeiträge</t>
  </si>
  <si>
    <t>Erfolgsrechnung</t>
  </si>
  <si>
    <t>Wertberichtigungen Darlehen VV</t>
  </si>
  <si>
    <t>Wertberichtigungen Beteiligungen VV</t>
  </si>
  <si>
    <t>Zusätzliche Auflösung passivierte Investitionsbeiträge</t>
  </si>
  <si>
    <t>Sach- und Betriebsaufwand</t>
  </si>
  <si>
    <t>Finanzaufwand</t>
  </si>
  <si>
    <t>Transferaufwand</t>
  </si>
  <si>
    <t>Fiskalertrag</t>
  </si>
  <si>
    <t>Regalien und Konzessionen</t>
  </si>
  <si>
    <t>Entgelte</t>
  </si>
  <si>
    <t>Verschiedene Erträge</t>
  </si>
  <si>
    <t>Finanzertrag</t>
  </si>
  <si>
    <t>Transferertrag</t>
  </si>
  <si>
    <t>Entnahmen aus Fonds und SF</t>
  </si>
  <si>
    <t>Sach- und übriger Betriebsaufwand</t>
  </si>
  <si>
    <t>Einlagen in Fonds und Spezialfinanzierungen</t>
  </si>
  <si>
    <t>davon 351</t>
  </si>
  <si>
    <t>Einlagen in Fonds und SF im Eigenkapital</t>
  </si>
  <si>
    <t>davon 364,
365 +366</t>
  </si>
  <si>
    <t>Werberichtigungen Darlehen VV,
Beteiligungen VV und Investitionsbeiträge</t>
  </si>
  <si>
    <t>364+365+366</t>
  </si>
  <si>
    <t>Total Betrieblicher Aufwand</t>
  </si>
  <si>
    <t>Fiskaleinnahmen</t>
  </si>
  <si>
    <t>davon 451</t>
  </si>
  <si>
    <t>Enhamen aus Fonds und SF im EK</t>
  </si>
  <si>
    <t>davon 466</t>
  </si>
  <si>
    <t>Auflösung passivierter Investitionsbeiträge</t>
  </si>
  <si>
    <t>Total Betrieblicher Ertrag</t>
  </si>
  <si>
    <t>Ergebnis aus betrieblicher Tätigkeit</t>
  </si>
  <si>
    <t>davon 340</t>
  </si>
  <si>
    <t>Realisierte Gewinne FV</t>
  </si>
  <si>
    <t>Beteiligungsertrag FV</t>
  </si>
  <si>
    <t>Wertberichtigungen Anlagen FV</t>
  </si>
  <si>
    <t>Finanzertrag aus Darlehen+Beteiligungen VV</t>
  </si>
  <si>
    <t>Finanzertrag von öffentl. Unternehmungen</t>
  </si>
  <si>
    <t>übriger Finanzertrag</t>
  </si>
  <si>
    <t>davon 4490</t>
  </si>
  <si>
    <t>Aufwertungen Verwaltungsvermögen</t>
  </si>
  <si>
    <t>Ergebnis aus Finanzierung</t>
  </si>
  <si>
    <t>Operatives Ergebnis</t>
  </si>
  <si>
    <t>davon 383</t>
  </si>
  <si>
    <t>Zusätzliche Abschreibungen Sachanlagen usw.</t>
  </si>
  <si>
    <t>davon 387</t>
  </si>
  <si>
    <t>Zusätzliche Abschreibungen Darlehen usw.</t>
  </si>
  <si>
    <t>davon 389</t>
  </si>
  <si>
    <t>davon 487</t>
  </si>
  <si>
    <t>Zusätzliche Auflösung passivierter Invest.</t>
  </si>
  <si>
    <t>davon 489</t>
  </si>
  <si>
    <t>Ausserordentliches Ergebnis</t>
  </si>
  <si>
    <t>Gesamtergebnis Erfolgsrechnung</t>
  </si>
  <si>
    <t>50-56</t>
  </si>
  <si>
    <t>Bruttoinvestitionen</t>
  </si>
  <si>
    <t>a.o. Investitionsausgaben</t>
  </si>
  <si>
    <t>Investitionsausgaben gesamt</t>
  </si>
  <si>
    <t>60-66</t>
  </si>
  <si>
    <t>Investitionseinnahmen</t>
  </si>
  <si>
    <t>a.o. Investitionseinnahmen</t>
  </si>
  <si>
    <t>Investitionseinnahmen gesamt</t>
  </si>
  <si>
    <t>Nettoinvestitionen</t>
  </si>
  <si>
    <t>Nettoinvestitionen ohne Darl./Bet.</t>
  </si>
  <si>
    <t>davon 144</t>
  </si>
  <si>
    <t>davon 145</t>
  </si>
  <si>
    <t>Beteiligungen / Grundkapitalien</t>
  </si>
  <si>
    <t>davon 200</t>
  </si>
  <si>
    <t>Laufende Verbindlichkeiten</t>
  </si>
  <si>
    <t>davon 201</t>
  </si>
  <si>
    <t>davon 2016</t>
  </si>
  <si>
    <t>derivative Finanzinstrumente</t>
  </si>
  <si>
    <t>davon 206</t>
  </si>
  <si>
    <t>davon 2068</t>
  </si>
  <si>
    <t>passivierte Investitionsbeiträge</t>
  </si>
  <si>
    <t>Veränderung Nettoschulden
/ Laufende Ausgaben</t>
  </si>
  <si>
    <t>Laufende Ausgaben 
pro Einwohner Rechnungsjahr</t>
  </si>
  <si>
    <t>Differenz Laufende Ausgaben pro Einw.
Rechnungsjahr - Vorjahr</t>
  </si>
  <si>
    <t>(Differenz Laufende Ausgaben) / 
Laufende Ausgaben Vorjahr</t>
  </si>
  <si>
    <t>Laufender Aufwand
30+31+33+34+35+36+380+381+384+386</t>
  </si>
  <si>
    <t>Ausserordentlicher Personalaufwand</t>
  </si>
  <si>
    <t>Ausserordentlicher Sach- und Betriebsaufwand</t>
  </si>
  <si>
    <t>Ausserordentlicher Finanzaufwand</t>
  </si>
  <si>
    <t>Ausserordentlicher Transferaufwand</t>
  </si>
  <si>
    <t>Laufender Ertrag
40+41+42+43+44+45+46+48-487-489+4895</t>
  </si>
  <si>
    <t>Laufender Ertrag/laufender Aufwand</t>
  </si>
  <si>
    <t>Entnahmen aus Aufwertungsreserven</t>
  </si>
  <si>
    <t>Selbstfinanzierung 
4-3+33+35-45+364+365+366-466+383+387-487+389-489-4490</t>
  </si>
  <si>
    <r>
      <t>Durchschn. Nettoinvestitionen
Durchschnitt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 xml:space="preserve">-2 </t>
    </r>
    <r>
      <rPr>
        <b/>
        <sz val="10"/>
        <rFont val="Tahoma"/>
        <family val="2"/>
      </rPr>
      <t>(50bis58-60bis68)ohne 57/67</t>
    </r>
  </si>
  <si>
    <t>Ausserordentliche Investitionen</t>
  </si>
  <si>
    <t>Total der Ausgaben (50 bis 58 ohne 57)</t>
  </si>
  <si>
    <t>Ausserordentliche Investitionseinnahmen</t>
  </si>
  <si>
    <r>
      <t>Selbstfinanzierung / 
[Durchschnitt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-2</t>
    </r>
    <r>
      <rPr>
        <b/>
        <sz val="10"/>
        <rFont val="Tahoma"/>
        <family val="2"/>
      </rPr>
      <t xml:space="preserve"> (50bis58-60bis68)ohne 57/67]</t>
    </r>
  </si>
  <si>
    <t>Wertberichtigungen auf Forderungen</t>
  </si>
  <si>
    <t>Ausserordentlicher Finanzaufwand (geldflusswirksam)</t>
  </si>
  <si>
    <t>Laufende Ausgaben
30+31-3180+34-344+36-364-365-366+380+381+3840+386</t>
  </si>
  <si>
    <r>
      <t>Nettoinvestitionen t</t>
    </r>
    <r>
      <rPr>
        <b/>
        <vertAlign val="subscript"/>
        <sz val="10"/>
        <rFont val="Tahoma"/>
        <family val="2"/>
      </rPr>
      <t xml:space="preserve">0 
</t>
    </r>
    <r>
      <rPr>
        <b/>
        <sz val="10"/>
        <rFont val="Tahoma"/>
        <family val="2"/>
      </rPr>
      <t>(50bis58-60bis68 ohne 57/67)</t>
    </r>
  </si>
  <si>
    <r>
      <t>Nettoinvestitionen t</t>
    </r>
    <r>
      <rPr>
        <b/>
        <vertAlign val="subscript"/>
        <sz val="10"/>
        <rFont val="Tahoma"/>
        <family val="2"/>
      </rPr>
      <t xml:space="preserve">-1 
</t>
    </r>
    <r>
      <rPr>
        <b/>
        <sz val="10"/>
        <rFont val="Tahoma"/>
        <family val="2"/>
      </rPr>
      <t>(50bis58-60bis68 ohne 57/67)</t>
    </r>
  </si>
  <si>
    <t>Total der Einnahmen (60 bis 68 ohne 67)</t>
  </si>
  <si>
    <r>
      <t>Nettoinvestitionen t</t>
    </r>
    <r>
      <rPr>
        <b/>
        <vertAlign val="subscript"/>
        <sz val="10"/>
        <rFont val="Tahoma"/>
        <family val="2"/>
      </rPr>
      <t xml:space="preserve">-2 
</t>
    </r>
    <r>
      <rPr>
        <b/>
        <sz val="10"/>
        <rFont val="Tahoma"/>
        <family val="2"/>
      </rPr>
      <t>(50bis58-60bis68 ohne 57/67)</t>
    </r>
  </si>
  <si>
    <t>rien</t>
  </si>
  <si>
    <t>683 à 686</t>
  </si>
  <si>
    <t>680+682+ 689</t>
  </si>
  <si>
    <t>4802+4803</t>
  </si>
  <si>
    <t>4800+4801</t>
  </si>
  <si>
    <t>402+403</t>
  </si>
  <si>
    <t>400+401</t>
  </si>
  <si>
    <t>davon 314</t>
  </si>
  <si>
    <t>davon 3180</t>
  </si>
  <si>
    <t>davon 3634</t>
  </si>
  <si>
    <t>davon 3635</t>
  </si>
  <si>
    <t>davon 364, 365 und 366</t>
  </si>
  <si>
    <t>davon 3704</t>
  </si>
  <si>
    <t>davon 3705</t>
  </si>
  <si>
    <t>baulicher und betrieblicher Unterhalt</t>
  </si>
  <si>
    <t>Abschreibungen Sachanlagen VV</t>
  </si>
  <si>
    <t>Abschreibungen Immaterielle Anlagen VV</t>
  </si>
  <si>
    <t>Abtragung Bilanzfehlbetrag</t>
  </si>
  <si>
    <t>Beiträge an öffentliche Unternehmungen</t>
  </si>
  <si>
    <t>Beiträge an private Unternehmungen</t>
  </si>
  <si>
    <t>Wertberichtigungen Darlehen VV, Beteiligungen VV und Investitionsbeiträge</t>
  </si>
  <si>
    <t>Durchlaufende Beiträge an private Unternehmungen</t>
  </si>
  <si>
    <t>Interne Verrechungen</t>
  </si>
  <si>
    <t>Einlagen in Fonds und SF im FK</t>
  </si>
  <si>
    <t>Einlagen in Fonds und SF im EK</t>
  </si>
  <si>
    <t>Total Betrieblicher Aufwand (ohne SG 39)</t>
  </si>
  <si>
    <t>Übrige direkte Steuer; Besitz- und Aufwandsteuern</t>
  </si>
  <si>
    <t>Aktivierung Eigenleistung</t>
  </si>
  <si>
    <t>Bestandesveränderungen</t>
  </si>
  <si>
    <t>Übriger Ertrag</t>
  </si>
  <si>
    <t>Total Betrieblicher Ertrag (ohne SG 49)</t>
  </si>
  <si>
    <t>Entnahmen aus Fonds und SF im FK</t>
  </si>
  <si>
    <t>Entnahmen aus Fonds und SF im EK</t>
  </si>
  <si>
    <t>Realisierte Kursverluste</t>
  </si>
  <si>
    <t>Liegenschaftenaufwand FV</t>
  </si>
  <si>
    <t>Verschiedener Finanzaufwand</t>
  </si>
  <si>
    <t>Finanzertrag aus Darlehen und Beteiligungen VV</t>
  </si>
  <si>
    <t>Finanzertrag von öffentlichen Unternehmungen</t>
  </si>
  <si>
    <t>davon 4895</t>
  </si>
  <si>
    <t>a.o. Personalaufwand</t>
  </si>
  <si>
    <t>a.o. Sach- und Betriebsaufwand</t>
  </si>
  <si>
    <t>Zusätzliche Abschreibungen Sachanlagen und immat. Anlagen VV</t>
  </si>
  <si>
    <t>a.o. Finanzaufwand (Geldwirksam)</t>
  </si>
  <si>
    <t>a.o. Finanzaufwand (Wertberichtigungen)</t>
  </si>
  <si>
    <t>a.o.Transferaufwand (Geldwirksam)</t>
  </si>
  <si>
    <t>Zusätzlich Abschreibungen Darlehen, Beteiligungen, Invest.-Beiträge VV</t>
  </si>
  <si>
    <t>a.o. übrige direkte Steuern; a.o. Besitz- und Aufwandsteuern</t>
  </si>
  <si>
    <t>a.o. Regalien, Konzessionen</t>
  </si>
  <si>
    <t>a.o. Entgelte</t>
  </si>
  <si>
    <t>a.o. verschiedene Erträge</t>
  </si>
  <si>
    <t>a.o. Finanzerträge</t>
  </si>
  <si>
    <t>a.o. Transfererträge</t>
  </si>
  <si>
    <t>Zusätzliche Auflösung passivierter Investitionsbeiträge</t>
  </si>
  <si>
    <t>Gesamtergebnis Erfolgsrechung</t>
  </si>
  <si>
    <t>a.o. Direkte Steuern nat. und jur. Personen</t>
  </si>
  <si>
    <t>a.o. Entnahmen aus Fonds und SF</t>
  </si>
  <si>
    <t>INVESTITIONSRECHNUNG</t>
  </si>
  <si>
    <t>a.o. Investitionen für Sachanlagen</t>
  </si>
  <si>
    <t>a.o. Investitionen für immaterielle Anlagen</t>
  </si>
  <si>
    <t>a.o. Investitionen für Darlehen</t>
  </si>
  <si>
    <t>a.o. Investitionen für Beteiligungen und Grundkapitalien</t>
  </si>
  <si>
    <t>a.o. eigene Investitionsbeiträge</t>
  </si>
  <si>
    <t>Übrige a.o. Investitionen</t>
  </si>
  <si>
    <t>Übertragung von Sachanlagen in das FV</t>
  </si>
  <si>
    <t>Rückerstattungen Dritter für Investitionen</t>
  </si>
  <si>
    <t>a.o. Investitionseinnahmen für Sachanlagen, immaterielle Anlagen und übrige Anlagen</t>
  </si>
  <si>
    <t>a.o. Investitionsbeiträge für eigene Rechnung; Rückzahlungen von Darlehen; Übertragung von Beteiligungen; Rückzahlung von eigenen Beiträgen</t>
  </si>
  <si>
    <t>Nettoinvestition</t>
  </si>
  <si>
    <t>Nettoinvestition ohne Darl. und Beteilig.</t>
  </si>
  <si>
    <t>BILANZ</t>
  </si>
  <si>
    <t>Investitionsbeiträge</t>
  </si>
  <si>
    <t>Activen</t>
  </si>
  <si>
    <t>Durchlaufende Beiträge an öffentlichen Unternehmungen</t>
  </si>
  <si>
    <t>Direkte Steuern nat. und jur. Personen</t>
  </si>
  <si>
    <t>ok, selon mail</t>
  </si>
  <si>
    <t>Das Hochschulinstitut für öffentliche Verwaltung (IDHEAP) erarbeitet jährlich den Vergleich der Kantons- und Gemeindefinanzen.</t>
  </si>
  <si>
    <t>Übersicht Kennzahlen</t>
  </si>
  <si>
    <t>Nettoverschuldungsquotient</t>
  </si>
  <si>
    <t>Selbstfinanzierungsgrad</t>
  </si>
  <si>
    <t>Zinsbelastungsanteil</t>
  </si>
  <si>
    <t>Bruttoverschuldungsanteil</t>
  </si>
  <si>
    <t>Investitionsanteil</t>
  </si>
  <si>
    <t>Kapitaldienstanteil</t>
  </si>
  <si>
    <t>Nettoschulden I in Franken pro Einwohner</t>
  </si>
  <si>
    <t>Selbstfinanzierungsanteil</t>
  </si>
  <si>
    <t>Nettoschulden I
20-2068-10</t>
  </si>
  <si>
    <t>Fiskalertrag
40</t>
  </si>
  <si>
    <t>Nettoschulden I / Fiskalertrag</t>
  </si>
  <si>
    <t>Selbstfinanzierung
4-3+33+35-45+364+365+366-466+383+387-487+389-489-4490</t>
  </si>
  <si>
    <t>Selbstfinanzierung / Nettoinvestitionen</t>
  </si>
  <si>
    <t>Nettozinsaufwand
340-440</t>
  </si>
  <si>
    <t>Nettozinsaufwand / Laufender Ertrag</t>
  </si>
  <si>
    <t>Bruttoinvestitionen 
50 bis 58 ohne 57</t>
  </si>
  <si>
    <t>Nettoinvestitionen
(50 bis 58-60 bis 68) ohne 57/67</t>
  </si>
  <si>
    <r>
      <t xml:space="preserve">Gesamtausgaben
30+31-3180+34-344+36-364-365-366+380+381+3840+386+50+51+52+54+55+56+58 
</t>
    </r>
    <r>
      <rPr>
        <b/>
        <vertAlign val="subscript"/>
        <sz val="10"/>
        <rFont val="Tahoma"/>
        <family val="2"/>
      </rPr>
      <t xml:space="preserve"> </t>
    </r>
  </si>
  <si>
    <t>Bruttoinvestitionen / Gesamtausgaben</t>
  </si>
  <si>
    <r>
      <t>Kapitaldienst</t>
    </r>
    <r>
      <rPr>
        <b/>
        <vertAlign val="subscript"/>
        <sz val="10"/>
        <rFont val="Tahoma"/>
        <family val="2"/>
      </rPr>
      <t xml:space="preserve">
</t>
    </r>
    <r>
      <rPr>
        <b/>
        <sz val="10"/>
        <rFont val="Tahoma"/>
        <family val="2"/>
      </rPr>
      <t>340-440+33+364+365+366-466</t>
    </r>
  </si>
  <si>
    <r>
      <t>Kapitaldienst / Laufender Ertrag</t>
    </r>
    <r>
      <rPr>
        <b/>
        <vertAlign val="subscript"/>
        <sz val="10"/>
        <rFont val="Tahoma"/>
        <family val="2"/>
      </rPr>
      <t xml:space="preserve"> 
</t>
    </r>
  </si>
  <si>
    <t>Ständige Wohnbevölkerung</t>
  </si>
  <si>
    <t>Nettoschulden I / Ständige Wohnbevölkerung</t>
  </si>
  <si>
    <t>Selbsfinanzierung
4-3+33+35-45+364+365+366-466+383+387-487+389-489-4490</t>
  </si>
  <si>
    <t>Selbstfinanzierung / Laufender Ertrag</t>
  </si>
  <si>
    <t>Idealer Investitionsanteil</t>
  </si>
  <si>
    <t>Schwache Abweichung</t>
  </si>
  <si>
    <t>Bruttoschulden / Laufender Ertrag</t>
  </si>
  <si>
    <t/>
  </si>
  <si>
    <t>Note für den Kapitaldienstanteil (K13)</t>
  </si>
  <si>
    <t>Kapitaldienstanteil (K13)</t>
  </si>
  <si>
    <t>K13</t>
  </si>
  <si>
    <t xml:space="preserve">Kein oder negativer Klammereffekt </t>
  </si>
  <si>
    <t>Note für den Selbstfinanzierungsanteil (K11)</t>
  </si>
  <si>
    <t>Noten für den Investitionsanteil (K14)</t>
  </si>
  <si>
    <t>Selbstfinanzierungsanteil (K11)</t>
  </si>
  <si>
    <t>Investitionsanteil (K14)</t>
  </si>
  <si>
    <t>K11</t>
  </si>
  <si>
    <t>Ausgezeichneter Selbstfinanziereungsanteil</t>
  </si>
  <si>
    <t>K14</t>
  </si>
  <si>
    <t>Guter Selbstfinanzierungsanteil</t>
  </si>
  <si>
    <t>Genügender Selbstfinanzierungsanteil</t>
  </si>
  <si>
    <t>Ungenügender Selbstfinanzierunganteil</t>
  </si>
  <si>
    <t>Sehr ungenügender Selbstfinanzierungsanteil</t>
  </si>
  <si>
    <t>Negative Selbstfinanzierung</t>
  </si>
  <si>
    <t>Note für den Zinsbelastungsanteil (K12)</t>
  </si>
  <si>
    <t>Note für die Nettoschulden pro Einwohner (K15)</t>
  </si>
  <si>
    <t>Zinsbelastungsanteil (K12)</t>
  </si>
  <si>
    <t>Nettoschulden pro Einwohner (K15)</t>
  </si>
  <si>
    <t>K12</t>
  </si>
  <si>
    <t>K15</t>
  </si>
  <si>
    <t>Noten für den Nettoverschuldungsquotient (K9)</t>
  </si>
  <si>
    <t>Note für den Bruttoverschuldungsanteil (K10)</t>
  </si>
  <si>
    <t>Nettoverschuldungsquotient (K9)</t>
  </si>
  <si>
    <t>Bruttoverschuldungsanteil (K10)</t>
  </si>
  <si>
    <t xml:space="preserve"> Noch tragbarer und unproblematischer Nettoverschuldungsquotient</t>
  </si>
  <si>
    <t>Bedeutender und möglicherweise problematischer Nettoverschuldungsquotient</t>
  </si>
  <si>
    <t>Hoher und problematischer Nettoverschuldungsquotient</t>
  </si>
  <si>
    <t>Übermässiger und sehr problematischer Nettoverschuldungsquotient</t>
  </si>
  <si>
    <t>Extremer Nettoverschuldungsquotient</t>
  </si>
  <si>
    <t>Berechnung Hilfskennzahlen HRM2</t>
  </si>
  <si>
    <t>Kennzahl 9</t>
  </si>
  <si>
    <t>Kennzahl 10</t>
  </si>
  <si>
    <t>Kennzahl 12</t>
  </si>
  <si>
    <t>Kennzahl 14</t>
  </si>
  <si>
    <t>Kennzahl 13</t>
  </si>
  <si>
    <t>Kennzahl 15</t>
  </si>
  <si>
    <t>Kennzahl 11</t>
  </si>
  <si>
    <t>Kennzahlenberechnung IDHEAP</t>
  </si>
  <si>
    <t>Haushaltsgleichgewicht</t>
  </si>
  <si>
    <t>K9</t>
  </si>
  <si>
    <t>K10</t>
  </si>
  <si>
    <t>Ausmass der Verschuldung</t>
  </si>
  <si>
    <t>Hilfskennzahlen HRM2</t>
  </si>
  <si>
    <t>I11</t>
  </si>
  <si>
    <t>I12</t>
  </si>
  <si>
    <t>I13</t>
  </si>
  <si>
    <t>I14</t>
  </si>
  <si>
    <t>I15</t>
  </si>
  <si>
    <t>Keine oder unwesentliche Bruttoschulden</t>
  </si>
  <si>
    <t xml:space="preserve">Geringe Bruttoschulden </t>
  </si>
  <si>
    <t>Noch tragbare und unproblematische Bruttoschulden</t>
  </si>
  <si>
    <t>Deutliche und möglicherweise problematische Bruttoschulden</t>
  </si>
  <si>
    <t>Hohe und problematische Bruttoschulden</t>
  </si>
  <si>
    <t>Übermässige und sehr problematische Bruttoschulden</t>
  </si>
  <si>
    <t>Extreme Bruttoschulden</t>
  </si>
  <si>
    <t>Extrem problematische, übermässige oder</t>
  </si>
  <si>
    <t>Problematische, übermässige oder</t>
  </si>
  <si>
    <t>Sehr problematische, übermässige oder</t>
  </si>
  <si>
    <t>Minimer oder inexistenter Nettoverschuldungsquotient</t>
  </si>
  <si>
    <t>Schwacher Nettoverschuldungsquotient</t>
  </si>
  <si>
    <t>Kaum existenter Selbstfinanzierungsgrad</t>
  </si>
  <si>
    <t>Sehr geringe Nettozinsbelastung auf dem laufenden Ertrag</t>
  </si>
  <si>
    <t>(Zu) Hohe Nettozinsbelastung</t>
  </si>
  <si>
    <t>Extreme Nettozinsbelastung</t>
  </si>
  <si>
    <t>Sehr geringe Belastung des Klammereffekts auf dem laufenden Ertrag</t>
  </si>
  <si>
    <t>Schwacher Belastung</t>
  </si>
  <si>
    <t>Bedeutende Belastung</t>
  </si>
  <si>
    <t>(Zu) hohe Belastung</t>
  </si>
  <si>
    <t>Übermässige Belastung</t>
  </si>
  <si>
    <t>Extreme Belastung</t>
  </si>
  <si>
    <t>vom idealen Investitionsanteil</t>
  </si>
  <si>
    <t>gerade noch tolerierbare Investitionstätigkeit</t>
  </si>
  <si>
    <t xml:space="preserve">Sehr problematische, übermässige oder </t>
  </si>
  <si>
    <t xml:space="preserve">Problematische, übermässige oder </t>
  </si>
  <si>
    <t xml:space="preserve">Extrem problematische, übermässige  </t>
  </si>
  <si>
    <t>Inexistente Verschuldung</t>
  </si>
  <si>
    <t>Schwache Verschuldung</t>
  </si>
  <si>
    <t>Noch tragbare und unproblematische Verschuldung</t>
  </si>
  <si>
    <t>Bedeutende und möglicherweise problematische Verschuldung</t>
  </si>
  <si>
    <t>Hohe und problematische Verschuldung</t>
  </si>
  <si>
    <t>Übermässige und sehr problematische Verschuldung</t>
  </si>
  <si>
    <t>Extrem hohe Verschuldung</t>
  </si>
  <si>
    <t>Kurzfristige derivative Finanzinstrumente</t>
  </si>
  <si>
    <t>Langfristige derivative Finanzinstrumente</t>
  </si>
  <si>
    <t>Bruttoschulden
200+201-2016-2066+206-2068</t>
  </si>
  <si>
    <r>
      <t>Bruttoschulden Rechnungsjahr
(201-2016+206-2066-2068)t</t>
    </r>
    <r>
      <rPr>
        <b/>
        <vertAlign val="subscript"/>
        <sz val="10"/>
        <rFont val="Tahoma"/>
        <family val="2"/>
      </rPr>
      <t>0</t>
    </r>
  </si>
  <si>
    <r>
      <t>Bruttoschulden Vorjahr
(201-2016+206-2066-2068)t</t>
    </r>
    <r>
      <rPr>
        <b/>
        <vertAlign val="subscript"/>
        <sz val="10"/>
        <rFont val="Tahoma"/>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</si>
</sst>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00000%"/>
    <numFmt numFmtId="165" formatCode="0.0%"/>
    <numFmt numFmtId="166" formatCode="_ * #,##0_ ;_ * \-#,##0_ ;_ * &quot;-&quot;??_ ;_ @_ "/>
    <numFmt numFmtId="167" formatCode="#,##0;\-\ #,##0"/>
    <numFmt numFmtId="168" formatCode="_ [$€-2]\ * #,##0.00_ ;_ [$€-2]\ * \-#,##0.00_ ;_ [$€-2]\ * &quot;-&quot;??_ "/>
    <numFmt numFmtId="169" formatCode="0.0"/>
    <numFmt numFmtId="170" formatCode="General_)"/>
    <numFmt numFmtId="171" formatCode="#\ ###\ ##0"/>
  </numFmts>
  <fonts count="74" x14ac:knownFonts="1">
    <font>
      <sz val="10"/>
      <name val="Arial"/>
    </font>
    <font>
      <sz val="10"/>
      <name val="Arial"/>
      <family val="2"/>
    </font>
    <font>
      <sz val="10"/>
      <name val="Arial Narrow"/>
      <family val="2"/>
    </font>
    <font>
      <u/>
      <sz val="10"/>
      <color indexed="12"/>
      <name val="Arial"/>
      <family val="2"/>
    </font>
    <font>
      <b/>
      <sz val="16"/>
      <name val="Tahoma"/>
      <family val="2"/>
    </font>
    <font>
      <sz val="11"/>
      <name val="Tahoma"/>
      <family val="2"/>
    </font>
    <font>
      <sz val="11"/>
      <color indexed="10"/>
      <name val="Tahoma"/>
      <family val="2"/>
    </font>
    <font>
      <sz val="8"/>
      <name val="Tahoma"/>
      <family val="2"/>
    </font>
    <font>
      <sz val="10"/>
      <name val="Tahoma"/>
      <family val="2"/>
    </font>
    <font>
      <b/>
      <i/>
      <sz val="16"/>
      <name val="Tahoma"/>
      <family val="2"/>
    </font>
    <font>
      <b/>
      <i/>
      <sz val="14"/>
      <name val="Tahoma"/>
      <family val="2"/>
    </font>
    <font>
      <b/>
      <sz val="13"/>
      <name val="Tahoma"/>
      <family val="2"/>
    </font>
    <font>
      <b/>
      <i/>
      <sz val="11"/>
      <name val="Tahoma"/>
      <family val="2"/>
    </font>
    <font>
      <b/>
      <sz val="10"/>
      <name val="Tahoma"/>
      <family val="2"/>
    </font>
    <font>
      <sz val="13"/>
      <color indexed="10"/>
      <name val="Tahoma"/>
      <family val="2"/>
    </font>
    <font>
      <b/>
      <i/>
      <sz val="10"/>
      <name val="Tahoma"/>
      <family val="2"/>
    </font>
    <font>
      <b/>
      <sz val="12"/>
      <name val="Tahoma"/>
      <family val="2"/>
    </font>
    <font>
      <b/>
      <sz val="18"/>
      <name val="Tahoma"/>
      <family val="2"/>
    </font>
    <font>
      <b/>
      <i/>
      <sz val="12"/>
      <name val="Tahoma"/>
      <family val="2"/>
    </font>
    <font>
      <sz val="12"/>
      <name val="Tahoma"/>
      <family val="2"/>
    </font>
    <font>
      <sz val="14"/>
      <name val="Tahoma"/>
      <family val="2"/>
    </font>
    <font>
      <b/>
      <vertAlign val="subscript"/>
      <sz val="10"/>
      <name val="Tahoma"/>
      <family val="2"/>
    </font>
    <font>
      <sz val="16"/>
      <name val="Tahoma"/>
      <family val="2"/>
    </font>
    <font>
      <u/>
      <sz val="10"/>
      <color indexed="12"/>
      <name val="Tahoma"/>
      <family val="2"/>
    </font>
    <font>
      <i/>
      <sz val="10"/>
      <name val="Tahoma"/>
      <family val="2"/>
    </font>
    <font>
      <i/>
      <u/>
      <sz val="10"/>
      <name val="Tahoma"/>
      <family val="2"/>
    </font>
    <font>
      <b/>
      <sz val="16"/>
      <color indexed="10"/>
      <name val="Tahoma"/>
      <family val="2"/>
    </font>
    <font>
      <b/>
      <sz val="9"/>
      <name val="Tahoma"/>
      <family val="2"/>
    </font>
    <font>
      <sz val="10"/>
      <name val="Arial"/>
      <family val="2"/>
    </font>
    <font>
      <sz val="9"/>
      <color indexed="81"/>
      <name val="Tahoma"/>
      <family val="2"/>
    </font>
    <font>
      <sz val="10"/>
      <name val="Arial"/>
      <family val="2"/>
    </font>
    <font>
      <sz val="11"/>
      <color indexed="8"/>
      <name val="Calibri"/>
      <family val="2"/>
    </font>
    <font>
      <sz val="11"/>
      <color indexed="9"/>
      <name val="Calibri"/>
      <family val="2"/>
    </font>
    <font>
      <b/>
      <sz val="10"/>
      <name val="Arial Narrow"/>
      <family val="2"/>
    </font>
    <font>
      <sz val="10"/>
      <name val="MS Sans Serif"/>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1"/>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Arial"/>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48"/>
      <name val="Calibri"/>
      <family val="2"/>
    </font>
    <font>
      <sz val="11"/>
      <color indexed="14"/>
      <name val="Calibri"/>
      <family val="2"/>
    </font>
    <font>
      <sz val="8"/>
      <color indexed="62"/>
      <name val="Arial"/>
      <family val="2"/>
    </font>
    <font>
      <sz val="10"/>
      <name val="Arial"/>
      <family val="2"/>
    </font>
  </fonts>
  <fills count="7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9"/>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32"/>
        <bgColor indexed="64"/>
      </patternFill>
    </fill>
    <fill>
      <patternFill patternType="solid">
        <fgColor indexed="43"/>
        <bgColor indexed="64"/>
      </patternFill>
    </fill>
    <fill>
      <patternFill patternType="solid">
        <fgColor indexed="32"/>
        <bgColor indexed="45"/>
      </patternFill>
    </fill>
    <fill>
      <patternFill patternType="solid">
        <fgColor indexed="35"/>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5"/>
        <bgColor indexed="64"/>
      </patternFill>
    </fill>
    <fill>
      <patternFill patternType="solid">
        <fgColor indexed="24"/>
        <bgColor indexed="64"/>
      </patternFill>
    </fill>
    <fill>
      <patternFill patternType="solid">
        <fgColor indexed="14"/>
        <bgColor indexed="64"/>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55"/>
      </patternFill>
    </fill>
    <fill>
      <patternFill patternType="solid">
        <fgColor indexed="42"/>
        <bgColor indexed="64"/>
      </patternFill>
    </fill>
    <fill>
      <patternFill patternType="solid">
        <fgColor indexed="10"/>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indexed="13"/>
        <bgColor indexed="64"/>
      </patternFill>
    </fill>
  </fills>
  <borders count="3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6">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5"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2" fillId="1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6" fillId="1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1" fillId="25" borderId="0" applyNumberFormat="0" applyBorder="0" applyAlignment="0" applyProtection="0"/>
    <xf numFmtId="0" fontId="31" fillId="34" borderId="0" applyNumberFormat="0" applyBorder="0" applyAlignment="0" applyProtection="0"/>
    <xf numFmtId="0" fontId="32" fillId="26" borderId="0" applyNumberFormat="0" applyBorder="0" applyAlignment="0" applyProtection="0"/>
    <xf numFmtId="0" fontId="32"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6" fillId="19" borderId="0" applyNumberFormat="0" applyBorder="0" applyAlignment="0" applyProtection="0"/>
    <xf numFmtId="0" fontId="36" fillId="24" borderId="0" applyNumberFormat="0" applyBorder="0" applyAlignment="0" applyProtection="0"/>
    <xf numFmtId="0" fontId="36" fillId="29"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38" borderId="0" applyNumberFormat="0" applyBorder="0" applyAlignment="0" applyProtection="0"/>
    <xf numFmtId="0" fontId="37" fillId="13" borderId="1" applyNumberFormat="0" applyAlignment="0" applyProtection="0"/>
    <xf numFmtId="0" fontId="37" fillId="13" borderId="1" applyNumberFormat="0" applyAlignment="0" applyProtection="0"/>
    <xf numFmtId="0" fontId="68" fillId="39" borderId="0" applyNumberFormat="0" applyBorder="0" applyAlignment="0" applyProtection="0"/>
    <xf numFmtId="0" fontId="38" fillId="13" borderId="2" applyNumberFormat="0" applyAlignment="0" applyProtection="0"/>
    <xf numFmtId="0" fontId="38" fillId="13" borderId="2" applyNumberFormat="0" applyAlignment="0" applyProtection="0"/>
    <xf numFmtId="0" fontId="69" fillId="44" borderId="3" applyNumberFormat="0" applyAlignment="0" applyProtection="0"/>
    <xf numFmtId="0" fontId="60" fillId="35" borderId="5" applyNumberFormat="0" applyAlignment="0" applyProtection="0"/>
    <xf numFmtId="0" fontId="39" fillId="7" borderId="2" applyNumberFormat="0" applyAlignment="0" applyProtection="0"/>
    <xf numFmtId="0" fontId="39" fillId="7" borderId="2" applyNumberFormat="0" applyAlignment="0" applyProtection="0"/>
    <xf numFmtId="0" fontId="59" fillId="45"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40" fillId="0" borderId="7" applyNumberFormat="0" applyFill="0" applyAlignment="0" applyProtection="0"/>
    <xf numFmtId="0" fontId="40"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1" fillId="3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0" borderId="10" applyNumberFormat="0" applyFill="0" applyAlignment="0" applyProtection="0"/>
    <xf numFmtId="0" fontId="58" fillId="0" borderId="0" applyNumberFormat="0" applyFill="0" applyBorder="0" applyAlignment="0" applyProtection="0"/>
    <xf numFmtId="0" fontId="70" fillId="40" borderId="3" applyNumberFormat="0" applyAlignment="0" applyProtection="0"/>
    <xf numFmtId="43" fontId="28" fillId="0" borderId="0" applyFont="0" applyFill="0" applyBorder="0" applyAlignment="0" applyProtection="0"/>
    <xf numFmtId="0" fontId="3" fillId="0" borderId="0" applyNumberFormat="0" applyFill="0" applyBorder="0" applyAlignment="0" applyProtection="0">
      <alignment vertical="top"/>
      <protection locked="0"/>
    </xf>
    <xf numFmtId="0" fontId="53" fillId="0" borderId="11" applyNumberFormat="0" applyFill="0" applyAlignment="0" applyProtection="0"/>
    <xf numFmtId="43" fontId="1" fillId="0" borderId="0" applyFont="0" applyFill="0" applyBorder="0" applyAlignment="0" applyProtection="0"/>
    <xf numFmtId="43" fontId="3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0" fontId="34" fillId="0" borderId="0" applyFont="0" applyFill="0" applyBorder="0" applyAlignment="0" applyProtection="0"/>
    <xf numFmtId="43" fontId="28"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28" fillId="0" borderId="0"/>
    <xf numFmtId="170" fontId="28" fillId="0" borderId="0"/>
    <xf numFmtId="0" fontId="28" fillId="0" borderId="0"/>
    <xf numFmtId="0" fontId="61" fillId="0" borderId="0">
      <alignment vertical="top"/>
    </xf>
    <xf numFmtId="170" fontId="73" fillId="0" borderId="0"/>
    <xf numFmtId="0" fontId="28" fillId="9" borderId="6" applyNumberFormat="0" applyFont="0" applyAlignment="0" applyProtection="0"/>
    <xf numFmtId="0" fontId="54" fillId="44" borderId="1"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 fontId="62" fillId="48" borderId="3" applyNumberFormat="0" applyProtection="0">
      <alignment vertical="center"/>
    </xf>
    <xf numFmtId="4" fontId="72" fillId="49" borderId="3" applyNumberFormat="0" applyProtection="0">
      <alignment vertical="center"/>
    </xf>
    <xf numFmtId="4" fontId="62" fillId="50" borderId="3" applyNumberFormat="0" applyProtection="0">
      <alignment horizontal="left" vertical="center" indent="1"/>
    </xf>
    <xf numFmtId="0" fontId="65" fillId="14" borderId="12" applyNumberFormat="0" applyProtection="0">
      <alignment horizontal="left" vertical="top" indent="1"/>
    </xf>
    <xf numFmtId="4" fontId="62" fillId="51" borderId="3" applyNumberFormat="0" applyProtection="0">
      <alignment horizontal="left" vertical="center" indent="1"/>
    </xf>
    <xf numFmtId="4" fontId="62" fillId="3" borderId="3" applyNumberFormat="0" applyProtection="0">
      <alignment horizontal="right" vertical="center"/>
    </xf>
    <xf numFmtId="4" fontId="62" fillId="52" borderId="3" applyNumberFormat="0" applyProtection="0">
      <alignment horizontal="right" vertical="center"/>
    </xf>
    <xf numFmtId="4" fontId="62" fillId="24" borderId="13" applyNumberFormat="0" applyProtection="0">
      <alignment horizontal="right" vertical="center"/>
    </xf>
    <xf numFmtId="4" fontId="62" fillId="12" borderId="3" applyNumberFormat="0" applyProtection="0">
      <alignment horizontal="right" vertical="center"/>
    </xf>
    <xf numFmtId="4" fontId="62" fillId="18" borderId="3" applyNumberFormat="0" applyProtection="0">
      <alignment horizontal="right" vertical="center"/>
    </xf>
    <xf numFmtId="4" fontId="62" fillId="38" borderId="3" applyNumberFormat="0" applyProtection="0">
      <alignment horizontal="right" vertical="center"/>
    </xf>
    <xf numFmtId="4" fontId="62" fillId="29" borderId="3" applyNumberFormat="0" applyProtection="0">
      <alignment horizontal="right" vertical="center"/>
    </xf>
    <xf numFmtId="4" fontId="62" fillId="53" borderId="3" applyNumberFormat="0" applyProtection="0">
      <alignment horizontal="right" vertical="center"/>
    </xf>
    <xf numFmtId="4" fontId="62" fillId="11" borderId="3" applyNumberFormat="0" applyProtection="0">
      <alignment horizontal="right" vertical="center"/>
    </xf>
    <xf numFmtId="4" fontId="62" fillId="54" borderId="13" applyNumberFormat="0" applyProtection="0">
      <alignment horizontal="left" vertical="center" indent="1"/>
    </xf>
    <xf numFmtId="4" fontId="28" fillId="55" borderId="13" applyNumberFormat="0" applyProtection="0">
      <alignment horizontal="left" vertical="center" indent="1"/>
    </xf>
    <xf numFmtId="4" fontId="28" fillId="55" borderId="13" applyNumberFormat="0" applyProtection="0">
      <alignment horizontal="left" vertical="center" indent="1"/>
    </xf>
    <xf numFmtId="4" fontId="62" fillId="56" borderId="3" applyNumberFormat="0" applyProtection="0">
      <alignment horizontal="right" vertical="center"/>
    </xf>
    <xf numFmtId="4" fontId="62" fillId="57" borderId="13" applyNumberFormat="0" applyProtection="0">
      <alignment horizontal="left" vertical="center" indent="1"/>
    </xf>
    <xf numFmtId="4" fontId="62" fillId="56" borderId="13" applyNumberFormat="0" applyProtection="0">
      <alignment horizontal="left" vertical="center" indent="1"/>
    </xf>
    <xf numFmtId="0" fontId="62" fillId="48" borderId="3" applyNumberFormat="0" applyProtection="0">
      <alignment horizontal="left" vertical="center" indent="2"/>
    </xf>
    <xf numFmtId="0" fontId="62" fillId="48" borderId="12" applyNumberFormat="0" applyProtection="0">
      <alignment horizontal="left" vertical="top" indent="1"/>
    </xf>
    <xf numFmtId="0" fontId="62" fillId="58" borderId="3" applyNumberFormat="0" applyProtection="0">
      <alignment horizontal="left" vertical="center" indent="1"/>
    </xf>
    <xf numFmtId="0" fontId="62" fillId="58" borderId="12" applyNumberFormat="0" applyProtection="0">
      <alignment horizontal="left" vertical="top" indent="1"/>
    </xf>
    <xf numFmtId="0" fontId="62" fillId="59" borderId="3" applyNumberFormat="0" applyProtection="0">
      <alignment horizontal="left" vertical="center" indent="1"/>
    </xf>
    <xf numFmtId="0" fontId="62" fillId="59" borderId="12" applyNumberFormat="0" applyProtection="0">
      <alignment horizontal="left" vertical="top" indent="1"/>
    </xf>
    <xf numFmtId="0" fontId="62" fillId="51" borderId="3" applyNumberFormat="0" applyProtection="0">
      <alignment horizontal="left" vertical="center" indent="1"/>
    </xf>
    <xf numFmtId="0" fontId="62" fillId="51" borderId="12" applyNumberFormat="0" applyProtection="0">
      <alignment horizontal="left" vertical="top" indent="1"/>
    </xf>
    <xf numFmtId="0" fontId="62" fillId="43" borderId="14" applyNumberFormat="0">
      <protection locked="0"/>
    </xf>
    <xf numFmtId="0" fontId="63" fillId="60" borderId="15" applyBorder="0"/>
    <xf numFmtId="4" fontId="64" fillId="9" borderId="12" applyNumberFormat="0" applyProtection="0">
      <alignment vertical="center"/>
    </xf>
    <xf numFmtId="4" fontId="72" fillId="61" borderId="16" applyNumberFormat="0" applyProtection="0">
      <alignment vertical="center"/>
    </xf>
    <xf numFmtId="4" fontId="64" fillId="51" borderId="12" applyNumberFormat="0" applyProtection="0">
      <alignment horizontal="left" vertical="center" indent="1"/>
    </xf>
    <xf numFmtId="0" fontId="64" fillId="9" borderId="12" applyNumberFormat="0" applyProtection="0">
      <alignment horizontal="left" vertical="top" indent="1"/>
    </xf>
    <xf numFmtId="4" fontId="62" fillId="0" borderId="3" applyNumberFormat="0" applyProtection="0">
      <alignment horizontal="right" vertical="center"/>
    </xf>
    <xf numFmtId="4" fontId="72" fillId="62" borderId="3" applyNumberFormat="0" applyProtection="0">
      <alignment horizontal="right" vertical="center"/>
    </xf>
    <xf numFmtId="4" fontId="62" fillId="51" borderId="3" applyNumberFormat="0" applyProtection="0">
      <alignment horizontal="left" vertical="center" indent="1"/>
    </xf>
    <xf numFmtId="0" fontId="64" fillId="56" borderId="12" applyNumberFormat="0" applyProtection="0">
      <alignment horizontal="left" vertical="top" indent="1"/>
    </xf>
    <xf numFmtId="4" fontId="66" fillId="63" borderId="13" applyNumberFormat="0" applyProtection="0">
      <alignment horizontal="left" vertical="center" indent="1"/>
    </xf>
    <xf numFmtId="0" fontId="62" fillId="64" borderId="16"/>
    <xf numFmtId="4" fontId="67" fillId="62" borderId="3" applyNumberFormat="0" applyProtection="0">
      <alignment horizontal="left" vertical="center"/>
    </xf>
    <xf numFmtId="0" fontId="44" fillId="3" borderId="0" applyNumberFormat="0" applyBorder="0" applyAlignment="0" applyProtection="0"/>
    <xf numFmtId="0" fontId="55" fillId="0" borderId="0" applyNumberFormat="0" applyFill="0" applyBorder="0" applyAlignment="0" applyProtection="0"/>
    <xf numFmtId="0" fontId="28" fillId="0" borderId="0"/>
    <xf numFmtId="0" fontId="28" fillId="0" borderId="0"/>
    <xf numFmtId="0" fontId="73" fillId="0" borderId="0"/>
    <xf numFmtId="0" fontId="28" fillId="0" borderId="0"/>
    <xf numFmtId="0" fontId="28" fillId="0" borderId="0"/>
    <xf numFmtId="0" fontId="45" fillId="0" borderId="0"/>
    <xf numFmtId="0" fontId="28" fillId="0" borderId="0"/>
    <xf numFmtId="171" fontId="33" fillId="0" borderId="17" applyBorder="0" applyAlignment="0">
      <alignment horizontal="center"/>
    </xf>
    <xf numFmtId="0" fontId="47" fillId="0" borderId="18" applyNumberFormat="0" applyFill="0" applyAlignment="0" applyProtection="0"/>
    <xf numFmtId="0" fontId="48" fillId="0" borderId="19" applyNumberFormat="0" applyFill="0" applyAlignment="0" applyProtection="0"/>
    <xf numFmtId="0" fontId="49" fillId="0" borderId="20" applyNumberFormat="0" applyFill="0" applyAlignment="0" applyProtection="0"/>
    <xf numFmtId="0" fontId="49" fillId="0" borderId="0" applyNumberFormat="0" applyFill="0" applyBorder="0" applyAlignment="0" applyProtection="0"/>
    <xf numFmtId="0" fontId="46" fillId="0" borderId="0" applyNumberFormat="0" applyFill="0" applyBorder="0" applyAlignment="0" applyProtection="0"/>
    <xf numFmtId="0" fontId="50" fillId="0" borderId="4" applyNumberFormat="0" applyFill="0" applyAlignment="0" applyProtection="0"/>
    <xf numFmtId="0" fontId="51" fillId="0" borderId="0" applyNumberFormat="0" applyFill="0" applyBorder="0" applyAlignment="0" applyProtection="0"/>
    <xf numFmtId="0" fontId="71" fillId="0" borderId="0" applyNumberFormat="0" applyFill="0" applyBorder="0" applyAlignment="0" applyProtection="0"/>
    <xf numFmtId="0" fontId="52" fillId="65" borderId="5" applyNumberFormat="0" applyAlignment="0" applyProtection="0"/>
  </cellStyleXfs>
  <cellXfs count="766">
    <xf numFmtId="0" fontId="0" fillId="0" borderId="0" xfId="0"/>
    <xf numFmtId="0" fontId="5" fillId="0" borderId="0" xfId="0" applyFont="1" applyAlignment="1">
      <alignment horizontal="justify" wrapText="1"/>
    </xf>
    <xf numFmtId="0" fontId="8" fillId="0" borderId="21" xfId="0" applyFont="1" applyFill="1" applyBorder="1" applyAlignment="1" applyProtection="1">
      <alignment horizontal="left"/>
    </xf>
    <xf numFmtId="0" fontId="5" fillId="0" borderId="0" xfId="0" applyFont="1" applyFill="1" applyBorder="1" applyAlignment="1" applyProtection="1">
      <alignment horizontal="left" wrapText="1"/>
    </xf>
    <xf numFmtId="0" fontId="4" fillId="0" borderId="0" xfId="0" applyFont="1" applyFill="1" applyBorder="1" applyAlignment="1" applyProtection="1">
      <alignment horizontal="left"/>
    </xf>
    <xf numFmtId="0" fontId="5" fillId="0" borderId="0" xfId="0" applyFont="1"/>
    <xf numFmtId="0" fontId="5" fillId="0" borderId="0" xfId="0" applyFont="1" applyAlignment="1">
      <alignment horizontal="left" wrapText="1"/>
    </xf>
    <xf numFmtId="0" fontId="5" fillId="0" borderId="0" xfId="0" applyFont="1" applyFill="1"/>
    <xf numFmtId="0" fontId="6" fillId="0" borderId="0" xfId="0" applyFont="1"/>
    <xf numFmtId="0" fontId="5" fillId="0" borderId="0" xfId="0" applyFont="1" applyAlignment="1">
      <alignment horizontal="justify"/>
    </xf>
    <xf numFmtId="0" fontId="5" fillId="0" borderId="0" xfId="0" applyFont="1" applyFill="1" applyAlignment="1">
      <alignment horizontal="justify" wrapText="1"/>
    </xf>
    <xf numFmtId="0" fontId="7" fillId="0" borderId="0" xfId="0" applyFont="1" applyAlignment="1">
      <alignment horizontal="justify"/>
    </xf>
    <xf numFmtId="0" fontId="8" fillId="0" borderId="0" xfId="0" applyFont="1" applyFill="1" applyProtection="1"/>
    <xf numFmtId="0" fontId="8" fillId="0" borderId="0" xfId="0" applyFont="1" applyProtection="1"/>
    <xf numFmtId="0" fontId="5" fillId="0" borderId="0" xfId="0" applyFont="1" applyFill="1" applyBorder="1" applyAlignment="1" applyProtection="1">
      <alignment horizontal="left"/>
    </xf>
    <xf numFmtId="0" fontId="8" fillId="0" borderId="0" xfId="0" applyFont="1" applyFill="1" applyAlignment="1" applyProtection="1">
      <alignment wrapText="1"/>
    </xf>
    <xf numFmtId="0" fontId="5" fillId="0" borderId="0" xfId="0" applyFont="1" applyFill="1" applyBorder="1" applyAlignment="1" applyProtection="1">
      <alignment wrapText="1"/>
    </xf>
    <xf numFmtId="0" fontId="8" fillId="0" borderId="0" xfId="0" applyFont="1" applyFill="1" applyAlignment="1" applyProtection="1">
      <alignment vertical="top"/>
    </xf>
    <xf numFmtId="0" fontId="5" fillId="0" borderId="0" xfId="0" applyFont="1" applyFill="1" applyBorder="1" applyAlignment="1" applyProtection="1">
      <alignment horizontal="left" vertical="top" wrapText="1"/>
    </xf>
    <xf numFmtId="0" fontId="9" fillId="0" borderId="22" xfId="0" applyFont="1" applyFill="1" applyBorder="1" applyAlignment="1" applyProtection="1">
      <alignment vertical="top"/>
    </xf>
    <xf numFmtId="0" fontId="5" fillId="0" borderId="22" xfId="0" applyFont="1" applyFill="1" applyBorder="1" applyAlignment="1" applyProtection="1">
      <alignment horizontal="left" vertical="top"/>
    </xf>
    <xf numFmtId="0" fontId="9" fillId="0" borderId="22" xfId="0" applyFont="1" applyFill="1" applyBorder="1" applyAlignment="1" applyProtection="1"/>
    <xf numFmtId="0" fontId="8" fillId="0" borderId="22" xfId="0" applyFont="1" applyFill="1" applyBorder="1" applyProtection="1"/>
    <xf numFmtId="0" fontId="8" fillId="0" borderId="0" xfId="0" applyFont="1" applyFill="1" applyBorder="1" applyProtection="1"/>
    <xf numFmtId="3" fontId="8" fillId="0" borderId="23" xfId="0" applyNumberFormat="1" applyFont="1" applyFill="1" applyBorder="1" applyProtection="1"/>
    <xf numFmtId="0" fontId="11" fillId="0" borderId="24" xfId="0" applyFont="1" applyFill="1" applyBorder="1" applyAlignment="1" applyProtection="1">
      <alignment horizontal="left"/>
    </xf>
    <xf numFmtId="0" fontId="8" fillId="0" borderId="24" xfId="0" applyFont="1" applyFill="1" applyBorder="1" applyProtection="1"/>
    <xf numFmtId="3" fontId="8" fillId="0" borderId="24" xfId="94" applyNumberFormat="1" applyFont="1" applyFill="1" applyBorder="1" applyProtection="1"/>
    <xf numFmtId="0" fontId="12" fillId="0" borderId="21" xfId="0" applyFont="1" applyFill="1" applyBorder="1" applyAlignment="1" applyProtection="1">
      <alignment horizontal="left"/>
    </xf>
    <xf numFmtId="0" fontId="8" fillId="0" borderId="21" xfId="0" applyFont="1" applyFill="1" applyBorder="1" applyProtection="1"/>
    <xf numFmtId="3" fontId="8" fillId="0" borderId="21" xfId="94" applyNumberFormat="1" applyFont="1" applyFill="1" applyBorder="1" applyAlignment="1" applyProtection="1">
      <alignment horizontal="right"/>
    </xf>
    <xf numFmtId="3" fontId="8" fillId="0" borderId="25" xfId="94" applyNumberFormat="1" applyFont="1" applyFill="1" applyBorder="1" applyAlignment="1" applyProtection="1">
      <alignment horizontal="right"/>
    </xf>
    <xf numFmtId="0" fontId="8" fillId="0" borderId="25" xfId="0" applyFont="1" applyFill="1" applyBorder="1" applyProtection="1"/>
    <xf numFmtId="3" fontId="8" fillId="66" borderId="25" xfId="94" applyNumberFormat="1" applyFont="1" applyFill="1" applyBorder="1" applyAlignment="1" applyProtection="1">
      <alignment horizontal="right"/>
      <protection locked="0"/>
    </xf>
    <xf numFmtId="3" fontId="8" fillId="67" borderId="25" xfId="94" applyNumberFormat="1" applyFont="1" applyFill="1" applyBorder="1" applyAlignment="1" applyProtection="1">
      <alignment horizontal="center"/>
    </xf>
    <xf numFmtId="3" fontId="8" fillId="0" borderId="24" xfId="94" applyNumberFormat="1" applyFont="1" applyFill="1" applyBorder="1" applyAlignment="1" applyProtection="1">
      <alignment horizontal="right"/>
    </xf>
    <xf numFmtId="3" fontId="8" fillId="66" borderId="24" xfId="94" applyNumberFormat="1" applyFont="1" applyFill="1" applyBorder="1" applyAlignment="1" applyProtection="1">
      <alignment horizontal="right"/>
      <protection locked="0"/>
    </xf>
    <xf numFmtId="3" fontId="8" fillId="67" borderId="24" xfId="94" applyNumberFormat="1" applyFont="1" applyFill="1" applyBorder="1" applyAlignment="1" applyProtection="1">
      <alignment horizontal="center"/>
    </xf>
    <xf numFmtId="3" fontId="8" fillId="0" borderId="0" xfId="94" applyNumberFormat="1" applyFont="1" applyFill="1" applyBorder="1" applyAlignment="1" applyProtection="1">
      <alignment horizontal="right"/>
    </xf>
    <xf numFmtId="0" fontId="13" fillId="0" borderId="0" xfId="0" applyFont="1" applyFill="1" applyBorder="1" applyAlignment="1" applyProtection="1">
      <alignment horizontal="right"/>
    </xf>
    <xf numFmtId="3" fontId="8" fillId="0" borderId="0" xfId="94" applyNumberFormat="1" applyFont="1" applyFill="1" applyBorder="1" applyProtection="1"/>
    <xf numFmtId="0" fontId="8" fillId="0" borderId="0" xfId="0" applyFont="1" applyFill="1" applyBorder="1" applyAlignment="1" applyProtection="1">
      <alignment horizontal="left"/>
    </xf>
    <xf numFmtId="3" fontId="8" fillId="66" borderId="0" xfId="94" applyNumberFormat="1" applyFont="1" applyFill="1" applyAlignment="1" applyProtection="1">
      <alignment horizontal="right"/>
      <protection locked="0"/>
    </xf>
    <xf numFmtId="3" fontId="8" fillId="67" borderId="0" xfId="94" applyNumberFormat="1" applyFont="1" applyFill="1" applyAlignment="1" applyProtection="1">
      <alignment horizontal="center"/>
    </xf>
    <xf numFmtId="0" fontId="8" fillId="0" borderId="0" xfId="0" applyFont="1" applyFill="1" applyBorder="1" applyAlignment="1" applyProtection="1">
      <alignment horizontal="left" vertical="center"/>
    </xf>
    <xf numFmtId="3" fontId="8" fillId="66" borderId="0" xfId="94" applyNumberFormat="1" applyFont="1" applyFill="1" applyBorder="1" applyAlignment="1" applyProtection="1">
      <alignment horizontal="right"/>
      <protection locked="0"/>
    </xf>
    <xf numFmtId="3" fontId="8" fillId="67" borderId="0" xfId="94" applyNumberFormat="1" applyFont="1" applyFill="1" applyBorder="1" applyAlignment="1" applyProtection="1">
      <alignment horizontal="center"/>
    </xf>
    <xf numFmtId="0" fontId="8" fillId="0" borderId="24" xfId="0" applyFont="1" applyFill="1" applyBorder="1" applyAlignment="1" applyProtection="1">
      <alignment horizontal="left" vertical="center"/>
    </xf>
    <xf numFmtId="3" fontId="8" fillId="0" borderId="21" xfId="0" applyNumberFormat="1" applyFont="1" applyFill="1" applyBorder="1" applyProtection="1"/>
    <xf numFmtId="0" fontId="8" fillId="0" borderId="0" xfId="0" applyFont="1" applyFill="1" applyBorder="1" applyAlignment="1" applyProtection="1">
      <alignment vertical="center"/>
    </xf>
    <xf numFmtId="0" fontId="8" fillId="0" borderId="24" xfId="0" applyFont="1" applyFill="1" applyBorder="1" applyAlignment="1" applyProtection="1">
      <alignment vertical="center"/>
    </xf>
    <xf numFmtId="1" fontId="13" fillId="0" borderId="0" xfId="94" applyNumberFormat="1" applyFont="1" applyFill="1" applyBorder="1" applyProtection="1"/>
    <xf numFmtId="0" fontId="8" fillId="0" borderId="25" xfId="0" applyFont="1" applyFill="1" applyBorder="1" applyAlignment="1" applyProtection="1">
      <alignment vertical="center"/>
    </xf>
    <xf numFmtId="166" fontId="8" fillId="0" borderId="0" xfId="0" applyNumberFormat="1" applyFont="1" applyFill="1" applyBorder="1" applyAlignment="1" applyProtection="1">
      <alignment horizontal="right"/>
    </xf>
    <xf numFmtId="0" fontId="8" fillId="0" borderId="0" xfId="0" applyFont="1" applyFill="1" applyBorder="1" applyAlignment="1" applyProtection="1">
      <alignment horizontal="right"/>
    </xf>
    <xf numFmtId="0" fontId="8" fillId="0" borderId="21" xfId="0" applyFont="1" applyFill="1" applyBorder="1" applyAlignment="1" applyProtection="1">
      <alignment horizontal="right" vertical="center"/>
    </xf>
    <xf numFmtId="0" fontId="8" fillId="0" borderId="21" xfId="0" applyFont="1" applyFill="1" applyBorder="1" applyAlignment="1" applyProtection="1">
      <alignment vertical="center"/>
    </xf>
    <xf numFmtId="3" fontId="8" fillId="0" borderId="0" xfId="0" applyNumberFormat="1" applyFont="1" applyProtection="1"/>
    <xf numFmtId="0" fontId="11" fillId="0" borderId="21" xfId="0" applyFont="1" applyFill="1" applyBorder="1" applyAlignment="1" applyProtection="1">
      <alignment horizontal="left"/>
    </xf>
    <xf numFmtId="0" fontId="12" fillId="0" borderId="24" xfId="0" applyFont="1" applyFill="1" applyBorder="1" applyAlignment="1" applyProtection="1">
      <alignment horizontal="left"/>
    </xf>
    <xf numFmtId="3" fontId="8" fillId="0" borderId="24" xfId="0" applyNumberFormat="1" applyFont="1" applyFill="1" applyBorder="1" applyProtection="1"/>
    <xf numFmtId="3" fontId="8" fillId="0" borderId="0" xfId="0" applyNumberFormat="1" applyFont="1" applyFill="1" applyProtection="1"/>
    <xf numFmtId="3" fontId="8" fillId="66" borderId="24" xfId="94" applyNumberFormat="1" applyFont="1" applyFill="1" applyBorder="1" applyProtection="1">
      <protection locked="0"/>
    </xf>
    <xf numFmtId="3" fontId="8" fillId="66" borderId="0" xfId="94" applyNumberFormat="1" applyFont="1" applyFill="1" applyBorder="1" applyProtection="1"/>
    <xf numFmtId="3" fontId="8" fillId="0" borderId="0" xfId="0" applyNumberFormat="1" applyFont="1" applyFill="1" applyAlignment="1" applyProtection="1">
      <alignment horizontal="right"/>
    </xf>
    <xf numFmtId="0" fontId="8" fillId="0" borderId="22" xfId="0" applyFont="1" applyBorder="1" applyProtection="1"/>
    <xf numFmtId="0" fontId="8" fillId="0" borderId="26" xfId="0" applyFont="1" applyFill="1" applyBorder="1" applyProtection="1"/>
    <xf numFmtId="3" fontId="8" fillId="0" borderId="26" xfId="0" applyNumberFormat="1" applyFont="1" applyFill="1" applyBorder="1" applyProtection="1"/>
    <xf numFmtId="3" fontId="8" fillId="0" borderId="26" xfId="0" applyNumberFormat="1" applyFont="1" applyFill="1" applyBorder="1" applyAlignment="1" applyProtection="1">
      <alignment horizontal="right"/>
    </xf>
    <xf numFmtId="0" fontId="8" fillId="0" borderId="26" xfId="0" applyFont="1" applyFill="1" applyBorder="1" applyAlignment="1" applyProtection="1">
      <alignment horizontal="right"/>
    </xf>
    <xf numFmtId="3" fontId="8" fillId="0" borderId="0" xfId="0" applyNumberFormat="1" applyFont="1" applyFill="1" applyBorder="1" applyAlignment="1" applyProtection="1">
      <alignment horizontal="right"/>
    </xf>
    <xf numFmtId="0" fontId="8" fillId="0" borderId="0" xfId="0" applyFont="1" applyFill="1" applyAlignment="1" applyProtection="1">
      <alignment horizontal="right"/>
    </xf>
    <xf numFmtId="0" fontId="9" fillId="0" borderId="23" xfId="0" applyFont="1" applyFill="1" applyBorder="1" applyAlignment="1" applyProtection="1">
      <alignment vertical="top"/>
    </xf>
    <xf numFmtId="0" fontId="5" fillId="0" borderId="23"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4" fillId="0" borderId="26" xfId="0" applyFont="1" applyFill="1" applyBorder="1" applyAlignment="1" applyProtection="1">
      <alignment horizontal="left"/>
    </xf>
    <xf numFmtId="0" fontId="15" fillId="0" borderId="0" xfId="0" applyFont="1" applyFill="1" applyBorder="1" applyAlignment="1" applyProtection="1"/>
    <xf numFmtId="0" fontId="10" fillId="68" borderId="23" xfId="0" applyFont="1" applyFill="1" applyBorder="1" applyAlignment="1" applyProtection="1"/>
    <xf numFmtId="0" fontId="8" fillId="68" borderId="23" xfId="0" applyFont="1" applyFill="1" applyBorder="1" applyProtection="1"/>
    <xf numFmtId="0" fontId="10" fillId="68" borderId="24" xfId="0" applyFont="1" applyFill="1" applyBorder="1" applyAlignment="1" applyProtection="1"/>
    <xf numFmtId="0" fontId="8" fillId="68" borderId="24" xfId="0" applyFont="1" applyFill="1" applyBorder="1" applyProtection="1"/>
    <xf numFmtId="0" fontId="8" fillId="0" borderId="0" xfId="0" applyFont="1"/>
    <xf numFmtId="0" fontId="8" fillId="0" borderId="0" xfId="0" applyFont="1" applyAlignment="1">
      <alignment horizontal="center"/>
    </xf>
    <xf numFmtId="0" fontId="5" fillId="0" borderId="0" xfId="0" applyFont="1" applyAlignment="1">
      <alignment horizontal="center"/>
    </xf>
    <xf numFmtId="49" fontId="5" fillId="0" borderId="0" xfId="0" applyNumberFormat="1" applyFont="1"/>
    <xf numFmtId="0" fontId="8" fillId="0" borderId="0" xfId="0" applyFont="1" applyFill="1"/>
    <xf numFmtId="0" fontId="8" fillId="0" borderId="0" xfId="0" applyFont="1" applyFill="1" applyAlignment="1">
      <alignment horizontal="center"/>
    </xf>
    <xf numFmtId="0" fontId="10" fillId="0" borderId="22" xfId="0" applyFont="1" applyFill="1" applyBorder="1" applyAlignment="1"/>
    <xf numFmtId="49" fontId="8" fillId="0" borderId="22" xfId="0" applyNumberFormat="1" applyFont="1" applyBorder="1"/>
    <xf numFmtId="0" fontId="8" fillId="0" borderId="22" xfId="0" applyFont="1" applyBorder="1" applyAlignment="1">
      <alignment horizontal="center"/>
    </xf>
    <xf numFmtId="0" fontId="8" fillId="0" borderId="22" xfId="0" applyFont="1" applyBorder="1"/>
    <xf numFmtId="49" fontId="16" fillId="0" borderId="24" xfId="0" applyNumberFormat="1" applyFont="1" applyBorder="1"/>
    <xf numFmtId="3" fontId="8" fillId="0" borderId="21" xfId="94" applyNumberFormat="1" applyFont="1" applyFill="1" applyBorder="1" applyProtection="1"/>
    <xf numFmtId="0" fontId="16" fillId="0" borderId="24" xfId="0" applyFont="1" applyBorder="1" applyAlignment="1">
      <alignment horizontal="center"/>
    </xf>
    <xf numFmtId="0" fontId="16" fillId="0" borderId="24" xfId="0" applyFont="1" applyBorder="1"/>
    <xf numFmtId="0" fontId="16" fillId="0" borderId="24" xfId="0" applyFont="1" applyBorder="1" applyAlignment="1">
      <alignment horizontal="right"/>
    </xf>
    <xf numFmtId="0" fontId="8" fillId="0" borderId="21" xfId="0" applyFont="1" applyBorder="1" applyAlignment="1">
      <alignment horizontal="center"/>
    </xf>
    <xf numFmtId="0" fontId="8" fillId="0" borderId="21" xfId="0" applyFont="1" applyBorder="1" applyAlignment="1">
      <alignment horizontal="right" wrapText="1"/>
    </xf>
    <xf numFmtId="0" fontId="8" fillId="0" borderId="21" xfId="0" applyFont="1" applyBorder="1" applyAlignment="1">
      <alignment horizontal="right"/>
    </xf>
    <xf numFmtId="0" fontId="8" fillId="0" borderId="25" xfId="0" applyFont="1" applyBorder="1" applyAlignment="1">
      <alignment horizontal="center"/>
    </xf>
    <xf numFmtId="0" fontId="8" fillId="0" borderId="25" xfId="0" applyFont="1" applyBorder="1" applyAlignment="1">
      <alignment horizontal="right" wrapText="1"/>
    </xf>
    <xf numFmtId="0" fontId="8" fillId="0" borderId="25" xfId="0" applyFont="1" applyBorder="1" applyAlignment="1">
      <alignment horizontal="right" vertical="center"/>
    </xf>
    <xf numFmtId="0" fontId="8" fillId="0" borderId="21" xfId="0" applyFont="1" applyBorder="1" applyAlignment="1">
      <alignment horizontal="right" vertical="center"/>
    </xf>
    <xf numFmtId="0" fontId="8" fillId="0" borderId="24" xfId="0" applyFont="1" applyBorder="1" applyAlignment="1">
      <alignment horizontal="center"/>
    </xf>
    <xf numFmtId="0" fontId="8" fillId="0" borderId="24" xfId="0" applyFont="1" applyBorder="1" applyAlignment="1">
      <alignment horizontal="right" wrapText="1"/>
    </xf>
    <xf numFmtId="0" fontId="8" fillId="0" borderId="24" xfId="0" applyFont="1" applyBorder="1" applyAlignment="1">
      <alignment horizontal="right" vertical="center"/>
    </xf>
    <xf numFmtId="0" fontId="8" fillId="0" borderId="0" xfId="0" applyFont="1" applyBorder="1"/>
    <xf numFmtId="0" fontId="8" fillId="0" borderId="0" xfId="0" applyFont="1" applyBorder="1" applyAlignment="1">
      <alignment horizontal="right" wrapText="1"/>
    </xf>
    <xf numFmtId="0" fontId="8" fillId="0" borderId="27" xfId="0" applyFont="1" applyBorder="1"/>
    <xf numFmtId="0" fontId="8" fillId="0" borderId="22" xfId="0" applyFont="1" applyBorder="1" applyAlignment="1">
      <alignment horizontal="right" vertical="center"/>
    </xf>
    <xf numFmtId="0" fontId="8" fillId="0" borderId="0" xfId="0" applyFont="1" applyBorder="1" applyAlignment="1">
      <alignment horizontal="center"/>
    </xf>
    <xf numFmtId="0" fontId="8" fillId="0" borderId="25" xfId="0" applyFont="1" applyBorder="1"/>
    <xf numFmtId="0" fontId="8" fillId="0" borderId="22" xfId="0" applyFont="1" applyBorder="1" applyAlignment="1">
      <alignment horizontal="right" wrapText="1"/>
    </xf>
    <xf numFmtId="0" fontId="10" fillId="0" borderId="0" xfId="0" applyFont="1" applyFill="1" applyBorder="1" applyAlignment="1"/>
    <xf numFmtId="0" fontId="8" fillId="0" borderId="24" xfId="0" applyFont="1" applyBorder="1" applyAlignment="1">
      <alignment horizontal="right"/>
    </xf>
    <xf numFmtId="0" fontId="8" fillId="0" borderId="0" xfId="0" applyFont="1" applyBorder="1" applyAlignment="1">
      <alignment horizontal="right"/>
    </xf>
    <xf numFmtId="0" fontId="8" fillId="0" borderId="25" xfId="0" applyFont="1" applyBorder="1" applyAlignment="1">
      <alignment horizontal="right"/>
    </xf>
    <xf numFmtId="0" fontId="8" fillId="0" borderId="27" xfId="0" applyFont="1" applyBorder="1" applyAlignment="1">
      <alignment horizontal="center"/>
    </xf>
    <xf numFmtId="0" fontId="8" fillId="0" borderId="27" xfId="0" applyFont="1" applyBorder="1" applyAlignment="1">
      <alignment horizontal="right" vertical="center"/>
    </xf>
    <xf numFmtId="0" fontId="16" fillId="0" borderId="21" xfId="0" applyFont="1" applyBorder="1" applyAlignment="1">
      <alignment horizontal="right"/>
    </xf>
    <xf numFmtId="0" fontId="8" fillId="0" borderId="27" xfId="0" applyFont="1" applyBorder="1" applyAlignment="1">
      <alignment horizontal="right" wrapText="1"/>
    </xf>
    <xf numFmtId="0" fontId="8" fillId="0" borderId="0" xfId="0" applyFont="1" applyAlignment="1">
      <alignment horizontal="right"/>
    </xf>
    <xf numFmtId="0" fontId="15" fillId="0" borderId="22" xfId="0" applyFont="1" applyFill="1" applyBorder="1" applyAlignment="1">
      <alignment horizontal="center"/>
    </xf>
    <xf numFmtId="0" fontId="15" fillId="0" borderId="0" xfId="0" applyFont="1" applyFill="1" applyBorder="1" applyAlignment="1"/>
    <xf numFmtId="0" fontId="8" fillId="0" borderId="27" xfId="0" applyFont="1" applyBorder="1" applyAlignment="1">
      <alignment horizontal="right"/>
    </xf>
    <xf numFmtId="0" fontId="8" fillId="0" borderId="22" xfId="0" applyFont="1" applyFill="1" applyBorder="1" applyAlignment="1">
      <alignment horizontal="right" wrapText="1"/>
    </xf>
    <xf numFmtId="0" fontId="8" fillId="0" borderId="25" xfId="0" applyFont="1" applyFill="1" applyBorder="1" applyAlignment="1">
      <alignment horizontal="right" wrapText="1"/>
    </xf>
    <xf numFmtId="0" fontId="8" fillId="0" borderId="22" xfId="0" applyFont="1" applyBorder="1" applyAlignment="1">
      <alignment horizontal="right"/>
    </xf>
    <xf numFmtId="165" fontId="8" fillId="0" borderId="27" xfId="0" applyNumberFormat="1" applyFont="1" applyBorder="1"/>
    <xf numFmtId="165" fontId="8" fillId="0" borderId="0" xfId="0" applyNumberFormat="1" applyFont="1" applyBorder="1"/>
    <xf numFmtId="165" fontId="8" fillId="0" borderId="22" xfId="0" applyNumberFormat="1" applyFont="1" applyBorder="1"/>
    <xf numFmtId="0" fontId="5" fillId="0" borderId="0" xfId="0" applyFont="1" applyAlignment="1">
      <alignment horizontal="left"/>
    </xf>
    <xf numFmtId="0" fontId="5" fillId="0" borderId="0" xfId="0" applyFont="1" applyAlignment="1">
      <alignment vertical="top"/>
    </xf>
    <xf numFmtId="0" fontId="17" fillId="0" borderId="0" xfId="0" applyFont="1" applyFill="1" applyProtection="1"/>
    <xf numFmtId="0" fontId="5" fillId="0" borderId="0" xfId="0" applyFont="1" applyFill="1" applyProtection="1"/>
    <xf numFmtId="0" fontId="12" fillId="0" borderId="22" xfId="0" applyFont="1" applyBorder="1" applyProtection="1"/>
    <xf numFmtId="0" fontId="5" fillId="0" borderId="22" xfId="0" applyFont="1" applyBorder="1" applyProtection="1"/>
    <xf numFmtId="0" fontId="5" fillId="0" borderId="0" xfId="0" applyFont="1" applyProtection="1"/>
    <xf numFmtId="0" fontId="18" fillId="0" borderId="0" xfId="0" applyFont="1" applyBorder="1" applyProtection="1"/>
    <xf numFmtId="0" fontId="8" fillId="0" borderId="23" xfId="0" applyFont="1" applyBorder="1" applyProtection="1"/>
    <xf numFmtId="0" fontId="8" fillId="0" borderId="24" xfId="0" applyFont="1" applyFill="1" applyBorder="1" applyAlignment="1" applyProtection="1">
      <alignment horizontal="left" vertical="top" wrapText="1"/>
    </xf>
    <xf numFmtId="0" fontId="7" fillId="0" borderId="24" xfId="0" applyFont="1" applyFill="1" applyBorder="1" applyAlignment="1" applyProtection="1">
      <alignment horizontal="left" vertical="top" wrapText="1"/>
    </xf>
    <xf numFmtId="0" fontId="7" fillId="0" borderId="0" xfId="0" applyFont="1" applyProtection="1"/>
    <xf numFmtId="0" fontId="8" fillId="0" borderId="21" xfId="0" applyFont="1" applyFill="1" applyBorder="1" applyAlignment="1" applyProtection="1">
      <alignment horizontal="left" vertical="top" wrapText="1"/>
    </xf>
    <xf numFmtId="0" fontId="12" fillId="0" borderId="23" xfId="0" applyFont="1" applyBorder="1" applyProtection="1"/>
    <xf numFmtId="0" fontId="12" fillId="0" borderId="24" xfId="0" applyFont="1" applyBorder="1" applyProtection="1"/>
    <xf numFmtId="0" fontId="8" fillId="0" borderId="0" xfId="0" applyFont="1" applyAlignment="1" applyProtection="1">
      <alignment vertical="center"/>
    </xf>
    <xf numFmtId="0" fontId="7" fillId="0" borderId="0" xfId="0" applyFont="1" applyAlignment="1" applyProtection="1">
      <alignment vertical="center"/>
    </xf>
    <xf numFmtId="0" fontId="13" fillId="0" borderId="23" xfId="0" applyFont="1" applyBorder="1" applyAlignment="1" applyProtection="1">
      <alignment horizontal="center"/>
    </xf>
    <xf numFmtId="10" fontId="8" fillId="0" borderId="24" xfId="109" applyNumberFormat="1" applyFont="1" applyBorder="1" applyAlignment="1" applyProtection="1">
      <alignment horizontal="center"/>
    </xf>
    <xf numFmtId="10" fontId="8" fillId="0" borderId="0" xfId="109" applyNumberFormat="1" applyFont="1" applyAlignment="1" applyProtection="1">
      <alignment horizontal="center"/>
    </xf>
    <xf numFmtId="10" fontId="8" fillId="0" borderId="21" xfId="109" applyNumberFormat="1" applyFont="1" applyBorder="1" applyAlignment="1" applyProtection="1">
      <alignment horizontal="center"/>
    </xf>
    <xf numFmtId="0" fontId="8" fillId="0" borderId="24" xfId="0" applyFont="1" applyBorder="1" applyAlignment="1" applyProtection="1">
      <alignment horizontal="center"/>
    </xf>
    <xf numFmtId="10" fontId="8" fillId="0" borderId="21" xfId="0" applyNumberFormat="1" applyFont="1" applyBorder="1" applyAlignment="1" applyProtection="1">
      <alignment horizontal="center"/>
    </xf>
    <xf numFmtId="0" fontId="8" fillId="0" borderId="24" xfId="0" applyFont="1" applyFill="1" applyBorder="1" applyAlignment="1" applyProtection="1">
      <alignment horizontal="center" vertical="top" wrapText="1"/>
    </xf>
    <xf numFmtId="0" fontId="8" fillId="0" borderId="21" xfId="0" applyFont="1" applyFill="1" applyBorder="1" applyAlignment="1" applyProtection="1">
      <alignment horizontal="center" vertical="top"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Fill="1" applyBorder="1" applyAlignment="1" applyProtection="1">
      <alignment horizontal="right" wrapText="1"/>
    </xf>
    <xf numFmtId="0" fontId="5" fillId="0" borderId="22" xfId="0" applyFont="1" applyFill="1" applyBorder="1" applyAlignment="1" applyProtection="1">
      <alignment horizontal="left"/>
    </xf>
    <xf numFmtId="0" fontId="5" fillId="0" borderId="22" xfId="0" applyFont="1" applyFill="1" applyBorder="1" applyAlignment="1" applyProtection="1">
      <alignment horizontal="left" wrapText="1"/>
    </xf>
    <xf numFmtId="3" fontId="8" fillId="0" borderId="25" xfId="94" applyNumberFormat="1" applyFont="1" applyFill="1" applyBorder="1" applyProtection="1"/>
    <xf numFmtId="3" fontId="8" fillId="66" borderId="25" xfId="94" applyNumberFormat="1" applyFont="1" applyFill="1" applyBorder="1" applyProtection="1"/>
    <xf numFmtId="3" fontId="8" fillId="66" borderId="24" xfId="94" applyNumberFormat="1" applyFont="1" applyFill="1" applyBorder="1" applyProtection="1"/>
    <xf numFmtId="3" fontId="8" fillId="69" borderId="25" xfId="94" applyNumberFormat="1" applyFont="1" applyFill="1" applyBorder="1" applyProtection="1"/>
    <xf numFmtId="3" fontId="8" fillId="69" borderId="0" xfId="94" applyNumberFormat="1" applyFont="1" applyFill="1" applyBorder="1" applyProtection="1"/>
    <xf numFmtId="3" fontId="8" fillId="69" borderId="24" xfId="94" applyNumberFormat="1" applyFont="1" applyFill="1" applyBorder="1" applyProtection="1"/>
    <xf numFmtId="0" fontId="8" fillId="0" borderId="0" xfId="0" applyFont="1" applyFill="1" applyBorder="1" applyAlignment="1" applyProtection="1">
      <alignment horizontal="center" wrapText="1"/>
    </xf>
    <xf numFmtId="0" fontId="8" fillId="0" borderId="0" xfId="0" applyFont="1" applyAlignment="1" applyProtection="1">
      <alignment horizontal="center"/>
    </xf>
    <xf numFmtId="168" fontId="8" fillId="0" borderId="0" xfId="0" applyNumberFormat="1" applyFont="1" applyFill="1" applyProtection="1"/>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8" fillId="0" borderId="22" xfId="0" applyFont="1" applyFill="1" applyBorder="1"/>
    <xf numFmtId="0" fontId="5" fillId="0" borderId="22" xfId="0" applyFont="1" applyFill="1" applyBorder="1" applyAlignment="1">
      <alignment horizontal="left"/>
    </xf>
    <xf numFmtId="0" fontId="5" fillId="0" borderId="22" xfId="0" applyFont="1" applyFill="1" applyBorder="1" applyAlignment="1">
      <alignment horizontal="left" wrapText="1"/>
    </xf>
    <xf numFmtId="0" fontId="5" fillId="0" borderId="22" xfId="0" applyFont="1" applyFill="1" applyBorder="1" applyAlignment="1">
      <alignment horizontal="right" wrapText="1"/>
    </xf>
    <xf numFmtId="0" fontId="4" fillId="0" borderId="28" xfId="0" applyFont="1" applyBorder="1"/>
    <xf numFmtId="0" fontId="8" fillId="0" borderId="28" xfId="0" applyFont="1" applyBorder="1"/>
    <xf numFmtId="0" fontId="16" fillId="0" borderId="28" xfId="0" applyFont="1" applyBorder="1"/>
    <xf numFmtId="0" fontId="13" fillId="0" borderId="28" xfId="0" applyFont="1" applyBorder="1"/>
    <xf numFmtId="0" fontId="19" fillId="0" borderId="0" xfId="0" applyFont="1"/>
    <xf numFmtId="0" fontId="16" fillId="0" borderId="0" xfId="0" applyFont="1" applyBorder="1" applyAlignment="1">
      <alignment horizontal="center"/>
    </xf>
    <xf numFmtId="0" fontId="8" fillId="0" borderId="21" xfId="0" applyFont="1" applyBorder="1"/>
    <xf numFmtId="0" fontId="8" fillId="0" borderId="21" xfId="0" applyFont="1" applyBorder="1" applyAlignment="1">
      <alignment vertical="center"/>
    </xf>
    <xf numFmtId="0" fontId="8" fillId="0" borderId="21" xfId="0" applyFont="1" applyFill="1" applyBorder="1" applyAlignment="1">
      <alignment vertical="center"/>
    </xf>
    <xf numFmtId="167" fontId="8" fillId="69" borderId="0" xfId="0" applyNumberFormat="1" applyFont="1" applyFill="1" applyBorder="1" applyAlignment="1" applyProtection="1">
      <alignment vertical="center"/>
    </xf>
    <xf numFmtId="167" fontId="8" fillId="70" borderId="0" xfId="0" applyNumberFormat="1" applyFont="1" applyFill="1" applyBorder="1" applyAlignment="1" applyProtection="1">
      <alignment vertical="center"/>
    </xf>
    <xf numFmtId="0" fontId="13" fillId="0" borderId="21" xfId="0" applyFont="1" applyBorder="1"/>
    <xf numFmtId="167" fontId="13" fillId="69" borderId="21" xfId="0" applyNumberFormat="1" applyFont="1" applyFill="1" applyBorder="1" applyAlignment="1" applyProtection="1">
      <alignment vertical="center"/>
    </xf>
    <xf numFmtId="167" fontId="13" fillId="70" borderId="21" xfId="0" applyNumberFormat="1" applyFont="1" applyFill="1" applyBorder="1" applyAlignment="1" applyProtection="1">
      <alignment vertical="center"/>
    </xf>
    <xf numFmtId="0" fontId="13" fillId="0" borderId="0" xfId="0" applyFont="1" applyFill="1" applyBorder="1" applyAlignment="1" applyProtection="1">
      <alignment horizontal="left" vertical="center"/>
    </xf>
    <xf numFmtId="0" fontId="8" fillId="0" borderId="0" xfId="0" applyFont="1" applyFill="1" applyBorder="1"/>
    <xf numFmtId="0" fontId="13" fillId="0" borderId="21" xfId="0" applyFont="1" applyBorder="1" applyAlignment="1">
      <alignment horizontal="left"/>
    </xf>
    <xf numFmtId="0" fontId="4" fillId="0" borderId="0" xfId="0" applyFont="1"/>
    <xf numFmtId="0" fontId="20" fillId="0" borderId="28" xfId="0" applyFont="1" applyBorder="1" applyAlignment="1">
      <alignment horizontal="right"/>
    </xf>
    <xf numFmtId="0" fontId="20" fillId="0" borderId="22" xfId="0" applyFont="1" applyBorder="1"/>
    <xf numFmtId="0" fontId="5" fillId="0" borderId="28" xfId="0" applyFont="1" applyFill="1" applyBorder="1" applyAlignment="1" applyProtection="1">
      <alignment horizontal="left"/>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24" xfId="0" applyFont="1" applyBorder="1" applyAlignment="1">
      <alignment horizontal="center" vertical="center"/>
    </xf>
    <xf numFmtId="0" fontId="8" fillId="0" borderId="24" xfId="0" applyFont="1" applyFill="1" applyBorder="1" applyAlignment="1">
      <alignment horizontal="center" vertical="center"/>
    </xf>
    <xf numFmtId="0" fontId="8" fillId="0" borderId="0" xfId="0" applyFont="1" applyAlignment="1">
      <alignment horizontal="center" vertical="center"/>
    </xf>
    <xf numFmtId="0" fontId="13" fillId="0" borderId="0" xfId="0" applyFont="1" applyBorder="1" applyAlignment="1">
      <alignment horizontal="right" vertical="center" wrapText="1"/>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NumberFormat="1" applyFont="1" applyBorder="1" applyAlignment="1">
      <alignment vertical="center"/>
    </xf>
    <xf numFmtId="10" fontId="8" fillId="0" borderId="21" xfId="0" applyNumberFormat="1" applyFont="1" applyFill="1" applyBorder="1" applyAlignment="1">
      <alignment horizontal="right" vertical="center"/>
    </xf>
    <xf numFmtId="0" fontId="13" fillId="0" borderId="21" xfId="94" applyNumberFormat="1" applyFont="1" applyBorder="1" applyAlignment="1">
      <alignment vertical="center" wrapText="1"/>
    </xf>
    <xf numFmtId="49" fontId="13" fillId="0" borderId="21" xfId="94" applyNumberFormat="1" applyFont="1" applyBorder="1" applyAlignment="1">
      <alignment horizontal="right" vertical="center" wrapText="1"/>
    </xf>
    <xf numFmtId="49" fontId="13" fillId="0" borderId="21" xfId="94" applyNumberFormat="1" applyFont="1" applyFill="1" applyBorder="1" applyAlignment="1">
      <alignment horizontal="right" vertical="center" wrapText="1"/>
    </xf>
    <xf numFmtId="0" fontId="13" fillId="0" borderId="21" xfId="0" applyFont="1" applyBorder="1" applyAlignment="1">
      <alignment horizontal="right" vertical="center" wrapText="1"/>
    </xf>
    <xf numFmtId="0" fontId="13" fillId="0" borderId="21" xfId="94" applyNumberFormat="1" applyFont="1" applyBorder="1" applyAlignment="1">
      <alignment vertical="center"/>
    </xf>
    <xf numFmtId="0" fontId="4"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11" fillId="68" borderId="0" xfId="0" applyNumberFormat="1" applyFont="1" applyFill="1" applyBorder="1" applyAlignment="1">
      <alignment vertical="center"/>
    </xf>
    <xf numFmtId="0" fontId="11" fillId="68" borderId="0" xfId="0" applyFont="1" applyFill="1" applyBorder="1" applyAlignment="1">
      <alignment vertical="center"/>
    </xf>
    <xf numFmtId="0" fontId="8" fillId="68" borderId="0" xfId="0" applyFont="1" applyFill="1" applyBorder="1" applyAlignment="1">
      <alignment vertical="center"/>
    </xf>
    <xf numFmtId="0" fontId="8" fillId="68" borderId="0" xfId="0" applyFont="1" applyFill="1" applyBorder="1" applyAlignment="1">
      <alignment horizontal="right" vertical="center"/>
    </xf>
    <xf numFmtId="0" fontId="13" fillId="0" borderId="21" xfId="0" applyFont="1" applyBorder="1" applyAlignment="1">
      <alignment vertical="center"/>
    </xf>
    <xf numFmtId="0" fontId="13" fillId="0" borderId="21" xfId="0" applyFont="1" applyFill="1" applyBorder="1" applyAlignment="1">
      <alignment horizontal="right" vertical="center"/>
    </xf>
    <xf numFmtId="0" fontId="13" fillId="0" borderId="21" xfId="0" applyFont="1" applyBorder="1" applyAlignment="1">
      <alignment horizontal="right" vertical="center"/>
    </xf>
    <xf numFmtId="10" fontId="8" fillId="0" borderId="21" xfId="109" applyNumberFormat="1" applyFont="1" applyBorder="1" applyAlignment="1">
      <alignment horizontal="right" vertical="center"/>
    </xf>
    <xf numFmtId="0" fontId="8" fillId="0" borderId="0" xfId="0" applyNumberFormat="1" applyFont="1" applyAlignment="1">
      <alignment horizontal="right" vertical="center"/>
    </xf>
    <xf numFmtId="3" fontId="8" fillId="0" borderId="0" xfId="0" applyNumberFormat="1" applyFont="1" applyAlignment="1">
      <alignment horizontal="right" vertical="center"/>
    </xf>
    <xf numFmtId="165" fontId="8" fillId="0" borderId="0" xfId="0" applyNumberFormat="1" applyFont="1" applyFill="1" applyAlignment="1">
      <alignment horizontal="right" vertical="center"/>
    </xf>
    <xf numFmtId="165" fontId="8" fillId="0" borderId="0" xfId="0" applyNumberFormat="1" applyFont="1" applyAlignment="1">
      <alignment horizontal="right" vertical="center"/>
    </xf>
    <xf numFmtId="0" fontId="11" fillId="68" borderId="0" xfId="0" applyFont="1" applyFill="1" applyAlignment="1">
      <alignment horizontal="left" vertical="center"/>
    </xf>
    <xf numFmtId="0" fontId="8" fillId="68" borderId="0" xfId="0" applyFont="1" applyFill="1" applyAlignment="1">
      <alignment horizontal="right" vertical="center"/>
    </xf>
    <xf numFmtId="0" fontId="8" fillId="68" borderId="0" xfId="0" applyFont="1" applyFill="1" applyAlignment="1">
      <alignment vertical="center"/>
    </xf>
    <xf numFmtId="164" fontId="13" fillId="0" borderId="21" xfId="94" applyNumberFormat="1" applyFont="1" applyBorder="1" applyAlignment="1">
      <alignment horizontal="right" vertical="center" wrapText="1"/>
    </xf>
    <xf numFmtId="0" fontId="13" fillId="0" borderId="21" xfId="0" applyFont="1" applyFill="1" applyBorder="1" applyAlignment="1">
      <alignment horizontal="right" vertical="center" wrapText="1"/>
    </xf>
    <xf numFmtId="10" fontId="8" fillId="0" borderId="21" xfId="0" applyNumberFormat="1" applyFont="1" applyBorder="1" applyAlignment="1">
      <alignment horizontal="right" vertical="center"/>
    </xf>
    <xf numFmtId="0" fontId="2" fillId="0" borderId="0" xfId="0" applyNumberFormat="1" applyFont="1" applyAlignment="1">
      <alignment vertical="center"/>
    </xf>
    <xf numFmtId="0" fontId="2" fillId="0" borderId="0" xfId="0" applyFont="1" applyAlignment="1">
      <alignment vertical="center"/>
    </xf>
    <xf numFmtId="0" fontId="2" fillId="0" borderId="0" xfId="0" applyFont="1" applyFill="1" applyAlignment="1">
      <alignment horizontal="right" vertical="center"/>
    </xf>
    <xf numFmtId="49" fontId="13" fillId="0" borderId="21" xfId="94" applyNumberFormat="1" applyFont="1" applyBorder="1" applyAlignment="1">
      <alignment horizontal="right" vertical="center"/>
    </xf>
    <xf numFmtId="166" fontId="8" fillId="0" borderId="0" xfId="94" applyNumberFormat="1" applyFont="1" applyAlignment="1">
      <alignment horizontal="right" vertical="center"/>
    </xf>
    <xf numFmtId="2" fontId="8" fillId="0" borderId="0" xfId="94" applyNumberFormat="1" applyFont="1" applyAlignment="1">
      <alignment horizontal="right" vertical="center"/>
    </xf>
    <xf numFmtId="2" fontId="8" fillId="0" borderId="0" xfId="94" applyNumberFormat="1" applyFont="1" applyFill="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Fill="1" applyAlignment="1">
      <alignment horizontal="right" vertical="center"/>
    </xf>
    <xf numFmtId="168" fontId="13" fillId="0" borderId="21" xfId="94" applyNumberFormat="1" applyFont="1" applyFill="1" applyBorder="1" applyAlignment="1">
      <alignment horizontal="right" vertical="center" wrapText="1"/>
    </xf>
    <xf numFmtId="0" fontId="8" fillId="0" borderId="0" xfId="94" applyNumberFormat="1" applyFont="1" applyAlignment="1">
      <alignment horizontal="right" vertical="center"/>
    </xf>
    <xf numFmtId="0" fontId="8" fillId="0" borderId="0" xfId="0" applyNumberFormat="1" applyFont="1" applyAlignment="1">
      <alignment vertical="center"/>
    </xf>
    <xf numFmtId="1" fontId="8" fillId="0" borderId="0" xfId="0" applyNumberFormat="1" applyFont="1"/>
    <xf numFmtId="0" fontId="13" fillId="0" borderId="24" xfId="94" applyNumberFormat="1" applyFont="1" applyBorder="1" applyAlignment="1">
      <alignment horizontal="left"/>
    </xf>
    <xf numFmtId="10" fontId="8" fillId="0" borderId="24" xfId="0" applyNumberFormat="1" applyFont="1" applyFill="1" applyBorder="1" applyAlignment="1">
      <alignment horizontal="right"/>
    </xf>
    <xf numFmtId="0" fontId="13" fillId="0" borderId="21" xfId="94" applyNumberFormat="1" applyFont="1" applyBorder="1" applyAlignment="1">
      <alignment horizontal="left" vertical="center" wrapText="1"/>
    </xf>
    <xf numFmtId="165" fontId="8" fillId="0" borderId="0" xfId="0" applyNumberFormat="1" applyFont="1" applyAlignment="1">
      <alignment horizontal="right"/>
    </xf>
    <xf numFmtId="2" fontId="8" fillId="0" borderId="0" xfId="94" applyNumberFormat="1" applyFont="1" applyAlignment="1">
      <alignment horizontal="right"/>
    </xf>
    <xf numFmtId="1" fontId="13" fillId="0" borderId="21" xfId="94" applyNumberFormat="1" applyFont="1" applyBorder="1" applyAlignment="1">
      <alignment horizontal="right" vertical="center" wrapText="1"/>
    </xf>
    <xf numFmtId="3" fontId="8" fillId="0" borderId="21" xfId="0" applyNumberFormat="1" applyFont="1" applyFill="1" applyBorder="1" applyAlignment="1">
      <alignment horizontal="right"/>
    </xf>
    <xf numFmtId="0" fontId="13" fillId="0" borderId="21" xfId="94" applyNumberFormat="1" applyFont="1" applyFill="1" applyBorder="1" applyAlignment="1">
      <alignment horizontal="left"/>
    </xf>
    <xf numFmtId="10" fontId="8" fillId="0" borderId="21" xfId="109" applyNumberFormat="1" applyFont="1" applyFill="1" applyBorder="1" applyAlignment="1">
      <alignment horizontal="right"/>
    </xf>
    <xf numFmtId="0" fontId="13" fillId="0" borderId="21" xfId="94" applyNumberFormat="1" applyFont="1" applyFill="1" applyBorder="1" applyAlignment="1">
      <alignment horizontal="left" vertical="center" wrapText="1"/>
    </xf>
    <xf numFmtId="0" fontId="5" fillId="0" borderId="23" xfId="0" applyFont="1" applyFill="1" applyBorder="1" applyAlignment="1" applyProtection="1">
      <alignment horizontal="left"/>
    </xf>
    <xf numFmtId="0" fontId="8" fillId="0" borderId="23" xfId="0" applyFont="1" applyFill="1" applyBorder="1"/>
    <xf numFmtId="0" fontId="9" fillId="0" borderId="22" xfId="0" applyFont="1" applyBorder="1" applyProtection="1"/>
    <xf numFmtId="0" fontId="9" fillId="0" borderId="24" xfId="0" applyFont="1" applyFill="1" applyBorder="1" applyProtection="1"/>
    <xf numFmtId="0" fontId="22" fillId="66" borderId="23" xfId="0" applyFont="1" applyFill="1" applyBorder="1" applyAlignment="1" applyProtection="1">
      <alignment horizontal="left"/>
    </xf>
    <xf numFmtId="0" fontId="22" fillId="0" borderId="0" xfId="0" applyFont="1" applyProtection="1"/>
    <xf numFmtId="0" fontId="9" fillId="0" borderId="22" xfId="0" applyFont="1" applyFill="1" applyBorder="1" applyProtection="1"/>
    <xf numFmtId="0" fontId="22" fillId="66" borderId="27" xfId="0" applyFont="1" applyFill="1" applyBorder="1" applyAlignment="1" applyProtection="1">
      <alignment horizontal="left"/>
    </xf>
    <xf numFmtId="0" fontId="17" fillId="0" borderId="0" xfId="0" applyFont="1" applyAlignment="1"/>
    <xf numFmtId="0" fontId="9" fillId="0" borderId="23" xfId="0" applyFont="1" applyFill="1" applyBorder="1" applyProtection="1"/>
    <xf numFmtId="0" fontId="22" fillId="66" borderId="0" xfId="0" applyFont="1" applyFill="1" applyBorder="1" applyAlignment="1">
      <alignment horizontal="center" vertical="center"/>
    </xf>
    <xf numFmtId="3" fontId="8" fillId="66" borderId="24" xfId="94" applyNumberFormat="1" applyFont="1" applyFill="1" applyBorder="1" applyAlignment="1" applyProtection="1">
      <alignment horizontal="right"/>
    </xf>
    <xf numFmtId="3" fontId="8" fillId="0" borderId="0" xfId="94" applyNumberFormat="1" applyFont="1" applyFill="1" applyAlignment="1" applyProtection="1">
      <alignment horizontal="right"/>
    </xf>
    <xf numFmtId="0" fontId="22" fillId="66" borderId="0" xfId="0" applyFont="1" applyFill="1" applyBorder="1" applyAlignment="1">
      <alignment horizontal="left" vertical="center"/>
    </xf>
    <xf numFmtId="3" fontId="8" fillId="69" borderId="0" xfId="94" applyNumberFormat="1" applyFont="1" applyFill="1" applyBorder="1" applyAlignment="1" applyProtection="1">
      <alignment horizontal="right"/>
      <protection locked="0"/>
    </xf>
    <xf numFmtId="3" fontId="8" fillId="69" borderId="0" xfId="94" applyNumberFormat="1" applyFont="1" applyFill="1" applyAlignment="1" applyProtection="1">
      <alignment horizontal="right"/>
      <protection locked="0"/>
    </xf>
    <xf numFmtId="3" fontId="8" fillId="69" borderId="24" xfId="94" applyNumberFormat="1" applyFont="1" applyFill="1" applyBorder="1" applyAlignment="1" applyProtection="1">
      <alignment horizontal="right"/>
      <protection locked="0"/>
    </xf>
    <xf numFmtId="3" fontId="8" fillId="69" borderId="0" xfId="94" applyNumberFormat="1" applyFont="1" applyFill="1" applyAlignment="1" applyProtection="1">
      <alignment horizontal="right"/>
    </xf>
    <xf numFmtId="3" fontId="8" fillId="0" borderId="0" xfId="0" applyNumberFormat="1" applyFont="1" applyFill="1" applyBorder="1" applyProtection="1"/>
    <xf numFmtId="3" fontId="8" fillId="67" borderId="0" xfId="0" applyNumberFormat="1" applyFont="1" applyFill="1" applyBorder="1" applyAlignment="1" applyProtection="1">
      <alignment horizontal="center" vertical="center"/>
    </xf>
    <xf numFmtId="4" fontId="8" fillId="0" borderId="21" xfId="0" applyNumberFormat="1" applyFont="1" applyBorder="1"/>
    <xf numFmtId="4" fontId="8" fillId="0" borderId="21" xfId="0" applyNumberFormat="1" applyFont="1" applyBorder="1" applyAlignment="1">
      <alignment horizontal="right"/>
    </xf>
    <xf numFmtId="4" fontId="8" fillId="0" borderId="21" xfId="0" applyNumberFormat="1" applyFont="1" applyFill="1" applyBorder="1" applyAlignment="1">
      <alignment horizontal="right"/>
    </xf>
    <xf numFmtId="3" fontId="8" fillId="0" borderId="21" xfId="94" applyNumberFormat="1" applyFont="1" applyBorder="1" applyAlignment="1">
      <alignment horizontal="right" vertical="center"/>
    </xf>
    <xf numFmtId="3" fontId="8" fillId="0" borderId="21" xfId="0" applyNumberFormat="1" applyFont="1" applyFill="1" applyBorder="1" applyAlignment="1">
      <alignment horizontal="right" vertical="center"/>
    </xf>
    <xf numFmtId="3" fontId="8" fillId="0" borderId="21" xfId="0" applyNumberFormat="1" applyFont="1" applyBorder="1" applyAlignment="1">
      <alignment horizontal="right" vertical="center"/>
    </xf>
    <xf numFmtId="3" fontId="8" fillId="66" borderId="0" xfId="0" applyNumberFormat="1" applyFont="1" applyFill="1" applyBorder="1" applyAlignment="1" applyProtection="1">
      <alignment vertical="center"/>
    </xf>
    <xf numFmtId="4" fontId="8" fillId="0" borderId="21" xfId="0" applyNumberFormat="1" applyFont="1" applyFill="1" applyBorder="1" applyAlignment="1">
      <alignment horizontal="right" vertical="center"/>
    </xf>
    <xf numFmtId="4" fontId="8" fillId="0" borderId="21" xfId="0" applyNumberFormat="1" applyFont="1" applyBorder="1" applyAlignment="1">
      <alignment horizontal="right" vertical="center"/>
    </xf>
    <xf numFmtId="3" fontId="8" fillId="0" borderId="21" xfId="109" applyNumberFormat="1" applyFont="1" applyBorder="1" applyAlignment="1">
      <alignment horizontal="right" vertical="center"/>
    </xf>
    <xf numFmtId="3" fontId="8" fillId="0" borderId="24" xfId="94" applyNumberFormat="1" applyFont="1" applyBorder="1" applyAlignment="1">
      <alignment horizontal="right"/>
    </xf>
    <xf numFmtId="2" fontId="8" fillId="0" borderId="24" xfId="94" applyNumberFormat="1" applyFont="1" applyBorder="1" applyAlignment="1" applyProtection="1">
      <alignment horizontal="right"/>
    </xf>
    <xf numFmtId="2" fontId="8" fillId="0" borderId="0" xfId="94" applyNumberFormat="1" applyFont="1" applyAlignment="1" applyProtection="1">
      <alignment horizontal="right"/>
    </xf>
    <xf numFmtId="2" fontId="8" fillId="0" borderId="21" xfId="94" applyNumberFormat="1" applyFont="1" applyBorder="1" applyAlignment="1" applyProtection="1">
      <alignment horizontal="right"/>
    </xf>
    <xf numFmtId="2" fontId="8" fillId="0" borderId="24" xfId="0" applyNumberFormat="1" applyFont="1" applyBorder="1" applyAlignment="1" applyProtection="1">
      <alignment horizontal="right"/>
    </xf>
    <xf numFmtId="2" fontId="8" fillId="0" borderId="0" xfId="0" applyNumberFormat="1" applyFont="1" applyFill="1" applyAlignment="1">
      <alignment horizontal="right"/>
    </xf>
    <xf numFmtId="169" fontId="13" fillId="0" borderId="21" xfId="0" applyNumberFormat="1" applyFont="1" applyFill="1" applyBorder="1" applyAlignment="1">
      <alignment horizontal="right" vertical="center"/>
    </xf>
    <xf numFmtId="169" fontId="8" fillId="0" borderId="21" xfId="0" applyNumberFormat="1" applyFont="1" applyFill="1" applyBorder="1" applyAlignment="1">
      <alignment horizontal="right"/>
    </xf>
    <xf numFmtId="169" fontId="8" fillId="0" borderId="21" xfId="0" applyNumberFormat="1" applyFont="1" applyBorder="1" applyAlignment="1">
      <alignment horizontal="right" vertical="center"/>
    </xf>
    <xf numFmtId="169" fontId="8" fillId="0" borderId="0" xfId="0" applyNumberFormat="1" applyFont="1" applyBorder="1" applyAlignment="1">
      <alignment vertical="center"/>
    </xf>
    <xf numFmtId="169" fontId="8" fillId="68" borderId="0" xfId="0" applyNumberFormat="1" applyFont="1" applyFill="1" applyBorder="1" applyAlignment="1">
      <alignment vertical="center"/>
    </xf>
    <xf numFmtId="169" fontId="13" fillId="0" borderId="21" xfId="94" applyNumberFormat="1" applyFont="1" applyBorder="1" applyAlignment="1">
      <alignment horizontal="right" vertical="center" wrapText="1"/>
    </xf>
    <xf numFmtId="169" fontId="13" fillId="0" borderId="21" xfId="0" applyNumberFormat="1" applyFont="1" applyBorder="1" applyAlignment="1">
      <alignment horizontal="right" vertical="center"/>
    </xf>
    <xf numFmtId="169" fontId="8" fillId="0" borderId="21" xfId="0" applyNumberFormat="1" applyFont="1" applyFill="1" applyBorder="1" applyAlignment="1">
      <alignment horizontal="right" vertical="center"/>
    </xf>
    <xf numFmtId="169" fontId="2" fillId="0" borderId="0" xfId="0" applyNumberFormat="1" applyFont="1" applyAlignment="1">
      <alignment vertical="center"/>
    </xf>
    <xf numFmtId="169" fontId="8" fillId="0" borderId="21" xfId="0" applyNumberFormat="1" applyFont="1" applyBorder="1" applyAlignment="1">
      <alignment horizontal="right"/>
    </xf>
    <xf numFmtId="169" fontId="8" fillId="0" borderId="21" xfId="0" applyNumberFormat="1" applyFont="1" applyBorder="1" applyAlignment="1">
      <alignment vertical="center"/>
    </xf>
    <xf numFmtId="169" fontId="8" fillId="0" borderId="0" xfId="0" applyNumberFormat="1" applyFont="1"/>
    <xf numFmtId="0" fontId="13" fillId="0" borderId="0" xfId="0" applyFont="1"/>
    <xf numFmtId="0" fontId="13" fillId="0" borderId="23" xfId="0" applyFont="1" applyBorder="1" applyAlignment="1" applyProtection="1">
      <alignment horizontal="right"/>
    </xf>
    <xf numFmtId="0" fontId="6" fillId="0" borderId="0" xfId="0" applyFont="1" applyFill="1"/>
    <xf numFmtId="0" fontId="27" fillId="0" borderId="21" xfId="0" applyFont="1" applyFill="1" applyBorder="1" applyAlignment="1">
      <alignment horizontal="right" vertical="center" wrapText="1"/>
    </xf>
    <xf numFmtId="0" fontId="24" fillId="0" borderId="0" xfId="0" applyFont="1" applyProtection="1"/>
    <xf numFmtId="0" fontId="24" fillId="0" borderId="0" xfId="0" applyFont="1" applyFill="1" applyProtection="1"/>
    <xf numFmtId="0" fontId="25" fillId="0" borderId="0" xfId="0" applyFont="1" applyProtection="1"/>
    <xf numFmtId="0" fontId="25" fillId="0" borderId="0" xfId="0" applyFont="1" applyFill="1" applyProtection="1"/>
    <xf numFmtId="0" fontId="26" fillId="0" borderId="0" xfId="0" applyFont="1"/>
    <xf numFmtId="0" fontId="8" fillId="66" borderId="22" xfId="0" applyFont="1" applyFill="1" applyBorder="1" applyAlignment="1" applyProtection="1">
      <alignment horizontal="left"/>
      <protection locked="0"/>
    </xf>
    <xf numFmtId="3" fontId="8" fillId="67" borderId="21" xfId="0" applyNumberFormat="1" applyFont="1" applyFill="1" applyBorder="1" applyAlignment="1">
      <alignment horizontal="right" vertical="center"/>
    </xf>
    <xf numFmtId="169" fontId="13" fillId="0" borderId="21" xfId="0" applyNumberFormat="1" applyFont="1" applyBorder="1" applyAlignment="1">
      <alignment horizontal="right" vertical="center" wrapText="1"/>
    </xf>
    <xf numFmtId="0" fontId="15" fillId="0" borderId="22" xfId="0" applyFont="1" applyFill="1" applyBorder="1" applyAlignment="1" applyProtection="1"/>
    <xf numFmtId="0" fontId="8" fillId="0" borderId="22" xfId="0" applyFont="1" applyFill="1" applyBorder="1" applyAlignment="1" applyProtection="1">
      <alignment horizontal="center" vertical="center" wrapText="1"/>
    </xf>
    <xf numFmtId="0" fontId="8" fillId="67" borderId="0" xfId="0" applyFont="1" applyFill="1" applyBorder="1" applyAlignment="1" applyProtection="1">
      <alignment horizontal="center" vertical="center" wrapText="1"/>
    </xf>
    <xf numFmtId="0" fontId="5" fillId="0" borderId="0" xfId="0" applyFont="1" applyBorder="1" applyProtection="1"/>
    <xf numFmtId="1" fontId="8" fillId="0" borderId="0" xfId="94" applyNumberFormat="1" applyFont="1" applyFill="1" applyBorder="1" applyAlignment="1" applyProtection="1">
      <alignment horizontal="left"/>
    </xf>
    <xf numFmtId="1" fontId="8" fillId="0" borderId="24" xfId="94" applyNumberFormat="1" applyFont="1" applyFill="1" applyBorder="1" applyAlignment="1" applyProtection="1">
      <alignment horizontal="left"/>
    </xf>
    <xf numFmtId="0" fontId="15" fillId="0" borderId="28" xfId="0" applyFont="1" applyFill="1" applyBorder="1" applyAlignment="1" applyProtection="1"/>
    <xf numFmtId="0" fontId="8" fillId="0" borderId="28" xfId="0" applyFont="1" applyFill="1" applyBorder="1" applyProtection="1"/>
    <xf numFmtId="3" fontId="8" fillId="66" borderId="28" xfId="94" applyNumberFormat="1" applyFont="1" applyFill="1" applyBorder="1" applyAlignment="1" applyProtection="1">
      <alignment horizontal="right"/>
      <protection locked="0"/>
    </xf>
    <xf numFmtId="3" fontId="8" fillId="69" borderId="28" xfId="94" applyNumberFormat="1" applyFont="1" applyFill="1" applyBorder="1" applyAlignment="1" applyProtection="1">
      <alignment horizontal="right"/>
      <protection locked="0"/>
    </xf>
    <xf numFmtId="0" fontId="8" fillId="67" borderId="28" xfId="0" applyFont="1" applyFill="1" applyBorder="1" applyAlignment="1" applyProtection="1">
      <alignment horizontal="center" vertical="center" wrapText="1"/>
    </xf>
    <xf numFmtId="3" fontId="8" fillId="66" borderId="28" xfId="94" applyNumberFormat="1" applyFont="1" applyFill="1" applyBorder="1" applyProtection="1"/>
    <xf numFmtId="3" fontId="8" fillId="69" borderId="28" xfId="94" applyNumberFormat="1" applyFont="1" applyFill="1" applyBorder="1" applyProtection="1"/>
    <xf numFmtId="3" fontId="8" fillId="69" borderId="0" xfId="94" applyNumberFormat="1" applyFont="1" applyFill="1" applyAlignment="1" applyProtection="1">
      <protection locked="0"/>
    </xf>
    <xf numFmtId="0" fontId="13" fillId="68" borderId="21" xfId="0" applyFont="1" applyFill="1" applyBorder="1" applyAlignment="1">
      <alignment horizontal="left"/>
    </xf>
    <xf numFmtId="0" fontId="13" fillId="68" borderId="21" xfId="0" applyFont="1" applyFill="1" applyBorder="1"/>
    <xf numFmtId="0" fontId="8" fillId="0" borderId="21" xfId="0" applyFont="1" applyBorder="1" applyAlignment="1">
      <alignment horizontal="left" vertical="center"/>
    </xf>
    <xf numFmtId="0" fontId="24" fillId="0" borderId="0" xfId="0" applyFont="1" applyAlignment="1">
      <alignment horizontal="right"/>
    </xf>
    <xf numFmtId="0" fontId="24" fillId="0" borderId="0" xfId="0" applyFont="1"/>
    <xf numFmtId="167" fontId="24" fillId="69" borderId="0" xfId="0" applyNumberFormat="1" applyFont="1" applyFill="1" applyBorder="1" applyAlignment="1" applyProtection="1">
      <alignment vertical="center"/>
    </xf>
    <xf numFmtId="167" fontId="24" fillId="70" borderId="0" xfId="0" applyNumberFormat="1" applyFont="1" applyFill="1" applyBorder="1" applyAlignment="1" applyProtection="1">
      <alignment vertical="center"/>
    </xf>
    <xf numFmtId="0" fontId="24" fillId="0" borderId="0" xfId="0" applyFont="1" applyAlignment="1">
      <alignment horizontal="right" wrapText="1"/>
    </xf>
    <xf numFmtId="0" fontId="24" fillId="0" borderId="0" xfId="0" applyFont="1" applyAlignment="1">
      <alignment wrapText="1"/>
    </xf>
    <xf numFmtId="0" fontId="13" fillId="0" borderId="21" xfId="0" applyFont="1" applyBorder="1" applyAlignment="1">
      <alignment horizontal="right"/>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xf>
    <xf numFmtId="0" fontId="24" fillId="0" borderId="0" xfId="0" applyFont="1" applyBorder="1" applyAlignment="1">
      <alignment horizontal="right"/>
    </xf>
    <xf numFmtId="0" fontId="24" fillId="0" borderId="0" xfId="0" applyFont="1" applyBorder="1"/>
    <xf numFmtId="0" fontId="13" fillId="0" borderId="24" xfId="0" applyFont="1" applyFill="1" applyBorder="1" applyAlignment="1">
      <alignment horizontal="left" vertical="center"/>
    </xf>
    <xf numFmtId="3" fontId="8" fillId="67" borderId="24" xfId="0" applyNumberFormat="1" applyFont="1" applyFill="1" applyBorder="1" applyAlignment="1" applyProtection="1">
      <alignment horizontal="center" vertical="center"/>
    </xf>
    <xf numFmtId="0" fontId="8" fillId="0" borderId="0" xfId="0" applyFont="1" applyFill="1" applyBorder="1" applyAlignment="1">
      <alignment horizontal="right"/>
    </xf>
    <xf numFmtId="0" fontId="13" fillId="0" borderId="0" xfId="0" applyFont="1" applyFill="1" applyBorder="1"/>
    <xf numFmtId="0" fontId="13" fillId="0" borderId="0" xfId="0" applyFont="1" applyFill="1"/>
    <xf numFmtId="0" fontId="8" fillId="0" borderId="24" xfId="0" applyFont="1" applyFill="1" applyBorder="1" applyAlignment="1">
      <alignment horizontal="right"/>
    </xf>
    <xf numFmtId="0" fontId="13" fillId="0" borderId="24" xfId="0" applyFont="1" applyFill="1" applyBorder="1"/>
    <xf numFmtId="167" fontId="24" fillId="69" borderId="24" xfId="0" applyNumberFormat="1" applyFont="1" applyFill="1" applyBorder="1" applyAlignment="1" applyProtection="1">
      <alignment vertical="center"/>
    </xf>
    <xf numFmtId="3" fontId="8" fillId="66" borderId="24" xfId="0" applyNumberFormat="1" applyFont="1" applyFill="1" applyBorder="1" applyAlignment="1" applyProtection="1">
      <alignment vertical="center"/>
    </xf>
    <xf numFmtId="167" fontId="13" fillId="0" borderId="0" xfId="0" applyNumberFormat="1" applyFont="1" applyFill="1" applyBorder="1" applyAlignment="1" applyProtection="1">
      <alignment vertical="center"/>
    </xf>
    <xf numFmtId="3" fontId="8" fillId="0" borderId="0" xfId="0" applyNumberFormat="1" applyFont="1" applyFill="1" applyBorder="1" applyAlignment="1" applyProtection="1">
      <alignment horizontal="center" vertical="center"/>
    </xf>
    <xf numFmtId="3" fontId="8" fillId="0" borderId="0" xfId="0" applyNumberFormat="1" applyFont="1" applyFill="1" applyBorder="1"/>
    <xf numFmtId="0" fontId="13" fillId="68" borderId="24" xfId="0" applyFont="1" applyFill="1" applyBorder="1" applyAlignment="1">
      <alignment horizontal="left"/>
    </xf>
    <xf numFmtId="0" fontId="13" fillId="68" borderId="24" xfId="0" applyFont="1" applyFill="1" applyBorder="1"/>
    <xf numFmtId="167" fontId="8" fillId="0" borderId="24" xfId="0" applyNumberFormat="1" applyFont="1" applyFill="1" applyBorder="1" applyAlignment="1" applyProtection="1">
      <alignment vertical="center"/>
    </xf>
    <xf numFmtId="0" fontId="8" fillId="0" borderId="24" xfId="0" applyFont="1" applyFill="1" applyBorder="1" applyAlignment="1">
      <alignment horizontal="left" vertical="center"/>
    </xf>
    <xf numFmtId="3" fontId="8" fillId="0" borderId="24" xfId="0" applyNumberFormat="1" applyFont="1" applyFill="1" applyBorder="1" applyAlignment="1" applyProtection="1">
      <alignment horizontal="right" vertical="center"/>
    </xf>
    <xf numFmtId="3" fontId="8" fillId="0" borderId="24" xfId="0" applyNumberFormat="1" applyFont="1" applyFill="1" applyBorder="1"/>
    <xf numFmtId="167" fontId="8" fillId="71" borderId="0" xfId="0" applyNumberFormat="1" applyFont="1" applyFill="1" applyBorder="1" applyAlignment="1" applyProtection="1">
      <alignment vertical="center"/>
    </xf>
    <xf numFmtId="167" fontId="13" fillId="71" borderId="21" xfId="0" applyNumberFormat="1" applyFont="1" applyFill="1" applyBorder="1" applyAlignment="1" applyProtection="1">
      <alignment vertical="center"/>
    </xf>
    <xf numFmtId="0" fontId="8" fillId="0" borderId="21" xfId="0" applyFont="1" applyFill="1" applyBorder="1" applyAlignment="1">
      <alignment horizontal="left" vertical="center"/>
    </xf>
    <xf numFmtId="3" fontId="8" fillId="66" borderId="21" xfId="0" applyNumberFormat="1" applyFont="1" applyFill="1" applyBorder="1" applyAlignment="1" applyProtection="1">
      <alignment vertical="center"/>
    </xf>
    <xf numFmtId="0" fontId="13" fillId="0" borderId="25" xfId="0" applyFont="1" applyFill="1" applyBorder="1" applyAlignment="1">
      <alignment horizontal="right"/>
    </xf>
    <xf numFmtId="0" fontId="13" fillId="0" borderId="25" xfId="0" applyFont="1" applyFill="1" applyBorder="1" applyAlignment="1">
      <alignment horizontal="left"/>
    </xf>
    <xf numFmtId="167" fontId="13" fillId="0" borderId="25" xfId="0" applyNumberFormat="1" applyFont="1" applyFill="1" applyBorder="1" applyAlignment="1" applyProtection="1">
      <alignment vertical="center"/>
    </xf>
    <xf numFmtId="0" fontId="13" fillId="68" borderId="24" xfId="0" applyFont="1" applyFill="1" applyBorder="1" applyAlignment="1">
      <alignment horizontal="right"/>
    </xf>
    <xf numFmtId="0" fontId="8" fillId="68" borderId="24" xfId="0" applyFont="1" applyFill="1" applyBorder="1"/>
    <xf numFmtId="0" fontId="8" fillId="0" borderId="24" xfId="0" applyFont="1" applyBorder="1" applyAlignment="1">
      <alignment horizontal="left"/>
    </xf>
    <xf numFmtId="0" fontId="8" fillId="0" borderId="24" xfId="0" applyFont="1" applyBorder="1"/>
    <xf numFmtId="3" fontId="8" fillId="69" borderId="0" xfId="0" applyNumberFormat="1" applyFont="1" applyFill="1"/>
    <xf numFmtId="3" fontId="8" fillId="71" borderId="0" xfId="0" applyNumberFormat="1" applyFont="1" applyFill="1"/>
    <xf numFmtId="0" fontId="8" fillId="0" borderId="0" xfId="0" applyFont="1" applyAlignment="1">
      <alignment horizontal="left"/>
    </xf>
    <xf numFmtId="3" fontId="24" fillId="69" borderId="0" xfId="0" applyNumberFormat="1" applyFont="1" applyFill="1"/>
    <xf numFmtId="3" fontId="13" fillId="69" borderId="21" xfId="0" applyNumberFormat="1" applyFont="1" applyFill="1" applyBorder="1"/>
    <xf numFmtId="3" fontId="13" fillId="71" borderId="21" xfId="0" applyNumberFormat="1" applyFont="1" applyFill="1" applyBorder="1"/>
    <xf numFmtId="0" fontId="13" fillId="0" borderId="24" xfId="0" applyFont="1" applyBorder="1" applyAlignment="1">
      <alignment horizontal="left"/>
    </xf>
    <xf numFmtId="3" fontId="8" fillId="0" borderId="0" xfId="0" applyNumberFormat="1" applyFont="1" applyFill="1"/>
    <xf numFmtId="0" fontId="8" fillId="0" borderId="0" xfId="0" applyFont="1" applyFill="1" applyAlignment="1">
      <alignment horizontal="left"/>
    </xf>
    <xf numFmtId="0" fontId="8" fillId="0" borderId="0" xfId="0" applyFont="1" applyBorder="1" applyAlignment="1">
      <alignment horizontal="left"/>
    </xf>
    <xf numFmtId="3" fontId="24" fillId="71" borderId="0" xfId="0" applyNumberFormat="1" applyFont="1" applyFill="1"/>
    <xf numFmtId="167" fontId="8" fillId="69" borderId="24" xfId="0" applyNumberFormat="1" applyFont="1" applyFill="1" applyBorder="1" applyAlignment="1" applyProtection="1">
      <alignment vertical="center"/>
    </xf>
    <xf numFmtId="167" fontId="8" fillId="70" borderId="24" xfId="0" applyNumberFormat="1" applyFont="1" applyFill="1" applyBorder="1" applyAlignment="1" applyProtection="1">
      <alignment vertical="center"/>
    </xf>
    <xf numFmtId="3" fontId="8" fillId="69" borderId="25" xfId="0" applyNumberFormat="1" applyFont="1" applyFill="1" applyBorder="1"/>
    <xf numFmtId="3" fontId="8" fillId="71" borderId="25" xfId="0" applyNumberFormat="1" applyFont="1" applyFill="1" applyBorder="1"/>
    <xf numFmtId="0" fontId="8" fillId="0" borderId="25" xfId="0" applyFont="1" applyBorder="1" applyAlignment="1">
      <alignment horizontal="left"/>
    </xf>
    <xf numFmtId="3" fontId="8" fillId="66" borderId="25" xfId="0" applyNumberFormat="1" applyFont="1" applyFill="1" applyBorder="1" applyAlignment="1" applyProtection="1">
      <alignment vertical="center"/>
    </xf>
    <xf numFmtId="3" fontId="8" fillId="67" borderId="25" xfId="0" applyNumberFormat="1" applyFont="1" applyFill="1" applyBorder="1" applyAlignment="1" applyProtection="1">
      <alignment horizontal="center" vertical="center"/>
    </xf>
    <xf numFmtId="3" fontId="8" fillId="0" borderId="21" xfId="94" applyNumberFormat="1" applyFont="1" applyFill="1" applyBorder="1" applyAlignment="1">
      <alignment horizontal="right" vertical="center"/>
    </xf>
    <xf numFmtId="164" fontId="13" fillId="0" borderId="21" xfId="94" applyNumberFormat="1" applyFont="1" applyFill="1" applyBorder="1" applyAlignment="1">
      <alignment horizontal="right" vertical="center" wrapText="1"/>
    </xf>
    <xf numFmtId="11" fontId="8" fillId="0" borderId="0" xfId="0" applyNumberFormat="1" applyFont="1" applyFill="1" applyBorder="1" applyAlignment="1" applyProtection="1">
      <alignment vertical="center"/>
    </xf>
    <xf numFmtId="0" fontId="8" fillId="0" borderId="0" xfId="102" applyFont="1"/>
    <xf numFmtId="3" fontId="8" fillId="67" borderId="24" xfId="102" applyNumberFormat="1" applyFont="1" applyFill="1" applyBorder="1" applyAlignment="1" applyProtection="1">
      <alignment horizontal="center" vertical="center"/>
    </xf>
    <xf numFmtId="0" fontId="13" fillId="0" borderId="24" xfId="102" applyFont="1" applyBorder="1" applyAlignment="1">
      <alignment horizontal="left"/>
    </xf>
    <xf numFmtId="0" fontId="13" fillId="0" borderId="0" xfId="102" applyFont="1"/>
    <xf numFmtId="3" fontId="8" fillId="66" borderId="24" xfId="102" applyNumberFormat="1" applyFont="1" applyFill="1" applyBorder="1" applyAlignment="1" applyProtection="1">
      <alignment vertical="center"/>
    </xf>
    <xf numFmtId="3" fontId="13" fillId="71" borderId="21" xfId="102" applyNumberFormat="1" applyFont="1" applyFill="1" applyBorder="1"/>
    <xf numFmtId="3" fontId="13" fillId="69" borderId="21" xfId="102" applyNumberFormat="1" applyFont="1" applyFill="1" applyBorder="1"/>
    <xf numFmtId="0" fontId="13" fillId="0" borderId="21" xfId="102" applyFont="1" applyBorder="1"/>
    <xf numFmtId="0" fontId="13" fillId="0" borderId="21" xfId="102" applyFont="1" applyBorder="1" applyAlignment="1">
      <alignment horizontal="right"/>
    </xf>
    <xf numFmtId="3" fontId="8" fillId="67" borderId="0" xfId="102" applyNumberFormat="1" applyFont="1" applyFill="1" applyBorder="1" applyAlignment="1" applyProtection="1">
      <alignment horizontal="center" vertical="center"/>
    </xf>
    <xf numFmtId="0" fontId="8" fillId="0" borderId="24" xfId="102" applyFont="1" applyBorder="1" applyAlignment="1">
      <alignment horizontal="left"/>
    </xf>
    <xf numFmtId="3" fontId="8" fillId="71" borderId="0" xfId="102" applyNumberFormat="1" applyFont="1" applyFill="1"/>
    <xf numFmtId="3" fontId="8" fillId="69" borderId="0" xfId="102" applyNumberFormat="1" applyFont="1" applyFill="1"/>
    <xf numFmtId="0" fontId="8" fillId="0" borderId="0" xfId="102" applyFont="1" applyAlignment="1">
      <alignment horizontal="right"/>
    </xf>
    <xf numFmtId="3" fontId="8" fillId="66" borderId="0" xfId="102" applyNumberFormat="1" applyFont="1" applyFill="1" applyBorder="1" applyAlignment="1" applyProtection="1">
      <alignment vertical="center"/>
    </xf>
    <xf numFmtId="0" fontId="8" fillId="0" borderId="0" xfId="102" applyFont="1" applyBorder="1" applyAlignment="1">
      <alignment horizontal="left"/>
    </xf>
    <xf numFmtId="3" fontId="24" fillId="71" borderId="0" xfId="102" applyNumberFormat="1" applyFont="1" applyFill="1"/>
    <xf numFmtId="3" fontId="24" fillId="69" borderId="0" xfId="102" applyNumberFormat="1" applyFont="1" applyFill="1"/>
    <xf numFmtId="0" fontId="24" fillId="0" borderId="0" xfId="102" applyFont="1"/>
    <xf numFmtId="0" fontId="24" fillId="0" borderId="0" xfId="102" applyFont="1" applyAlignment="1">
      <alignment horizontal="right"/>
    </xf>
    <xf numFmtId="3" fontId="8" fillId="66" borderId="25" xfId="102" applyNumberFormat="1" applyFont="1" applyFill="1" applyBorder="1" applyAlignment="1" applyProtection="1">
      <alignment vertical="center"/>
    </xf>
    <xf numFmtId="0" fontId="8" fillId="0" borderId="25" xfId="102" applyFont="1" applyBorder="1" applyAlignment="1">
      <alignment horizontal="left"/>
    </xf>
    <xf numFmtId="3" fontId="8" fillId="71" borderId="25" xfId="102" applyNumberFormat="1" applyFont="1" applyFill="1" applyBorder="1"/>
    <xf numFmtId="3" fontId="8" fillId="69" borderId="25" xfId="102" applyNumberFormat="1" applyFont="1" applyFill="1" applyBorder="1"/>
    <xf numFmtId="0" fontId="8" fillId="0" borderId="25" xfId="102" applyFont="1" applyBorder="1"/>
    <xf numFmtId="0" fontId="8" fillId="0" borderId="25" xfId="102" applyFont="1" applyBorder="1" applyAlignment="1">
      <alignment horizontal="right"/>
    </xf>
    <xf numFmtId="0" fontId="8" fillId="0" borderId="0" xfId="102" applyFont="1" applyFill="1"/>
    <xf numFmtId="0" fontId="8" fillId="0" borderId="0" xfId="102" applyFont="1" applyFill="1" applyAlignment="1">
      <alignment horizontal="left"/>
    </xf>
    <xf numFmtId="3" fontId="8" fillId="0" borderId="0" xfId="102" applyNumberFormat="1" applyFont="1" applyFill="1"/>
    <xf numFmtId="0" fontId="8" fillId="0" borderId="0" xfId="102" applyFont="1" applyAlignment="1">
      <alignment horizontal="left"/>
    </xf>
    <xf numFmtId="0" fontId="8" fillId="0" borderId="24" xfId="102" applyFont="1" applyBorder="1"/>
    <xf numFmtId="3" fontId="8" fillId="0" borderId="24" xfId="102" applyNumberFormat="1" applyFont="1" applyFill="1" applyBorder="1"/>
    <xf numFmtId="0" fontId="8" fillId="68" borderId="24" xfId="102" applyFont="1" applyFill="1" applyBorder="1"/>
    <xf numFmtId="0" fontId="13" fillId="68" borderId="24" xfId="102" applyFont="1" applyFill="1" applyBorder="1" applyAlignment="1">
      <alignment horizontal="right"/>
    </xf>
    <xf numFmtId="3" fontId="8" fillId="0" borderId="0" xfId="102" applyNumberFormat="1" applyFont="1" applyFill="1" applyBorder="1" applyAlignment="1" applyProtection="1">
      <alignment horizontal="center" vertical="center"/>
    </xf>
    <xf numFmtId="0" fontId="13" fillId="0" borderId="0" xfId="102" applyFont="1" applyFill="1" applyBorder="1" applyAlignment="1">
      <alignment horizontal="left" vertical="center"/>
    </xf>
    <xf numFmtId="0" fontId="8" fillId="0" borderId="0" xfId="102" applyFont="1" applyFill="1" applyBorder="1"/>
    <xf numFmtId="0" fontId="13" fillId="0" borderId="0" xfId="102" applyFont="1" applyFill="1" applyBorder="1"/>
    <xf numFmtId="167" fontId="13" fillId="0" borderId="25" xfId="102" applyNumberFormat="1" applyFont="1" applyFill="1" applyBorder="1" applyAlignment="1" applyProtection="1">
      <alignment vertical="center"/>
    </xf>
    <xf numFmtId="0" fontId="13" fillId="0" borderId="25" xfId="102" applyFont="1" applyFill="1" applyBorder="1" applyAlignment="1">
      <alignment horizontal="left"/>
    </xf>
    <xf numFmtId="0" fontId="13" fillId="0" borderId="25" xfId="102" applyFont="1" applyFill="1" applyBorder="1" applyAlignment="1">
      <alignment horizontal="right"/>
    </xf>
    <xf numFmtId="0" fontId="13" fillId="0" borderId="24" xfId="102" applyFont="1" applyFill="1" applyBorder="1" applyAlignment="1">
      <alignment horizontal="left" vertical="center"/>
    </xf>
    <xf numFmtId="0" fontId="8" fillId="0" borderId="0" xfId="102" applyFont="1" applyBorder="1"/>
    <xf numFmtId="167" fontId="13" fillId="71" borderId="21" xfId="102" applyNumberFormat="1" applyFont="1" applyFill="1" applyBorder="1" applyAlignment="1" applyProtection="1">
      <alignment vertical="center"/>
    </xf>
    <xf numFmtId="167" fontId="13" fillId="69" borderId="21" xfId="102" applyNumberFormat="1" applyFont="1" applyFill="1" applyBorder="1" applyAlignment="1" applyProtection="1">
      <alignment vertical="center"/>
    </xf>
    <xf numFmtId="0" fontId="13" fillId="0" borderId="21" xfId="102" applyFont="1" applyBorder="1" applyAlignment="1">
      <alignment horizontal="left"/>
    </xf>
    <xf numFmtId="3" fontId="8" fillId="66" borderId="21" xfId="102" applyNumberFormat="1" applyFont="1" applyFill="1" applyBorder="1" applyAlignment="1" applyProtection="1">
      <alignment vertical="center"/>
    </xf>
    <xf numFmtId="0" fontId="8" fillId="0" borderId="21" xfId="102" applyFont="1" applyFill="1" applyBorder="1" applyAlignment="1">
      <alignment horizontal="left" vertical="center"/>
    </xf>
    <xf numFmtId="167" fontId="8" fillId="71" borderId="0" xfId="102" applyNumberFormat="1" applyFont="1" applyFill="1" applyBorder="1" applyAlignment="1" applyProtection="1">
      <alignment vertical="center"/>
    </xf>
    <xf numFmtId="167" fontId="8" fillId="69" borderId="0" xfId="102" applyNumberFormat="1" applyFont="1" applyFill="1" applyBorder="1" applyAlignment="1" applyProtection="1">
      <alignment vertical="center"/>
    </xf>
    <xf numFmtId="0" fontId="8" fillId="0" borderId="0" xfId="102" applyFont="1" applyAlignment="1">
      <alignment wrapText="1"/>
    </xf>
    <xf numFmtId="0" fontId="8" fillId="0" borderId="0" xfId="102" applyFont="1" applyAlignment="1">
      <alignment horizontal="right" wrapText="1"/>
    </xf>
    <xf numFmtId="0" fontId="8" fillId="0" borderId="0" xfId="102" applyFont="1" applyFill="1" applyBorder="1" applyAlignment="1">
      <alignment horizontal="left" vertical="center"/>
    </xf>
    <xf numFmtId="0" fontId="8" fillId="0" borderId="24" xfId="102" applyFont="1" applyFill="1" applyBorder="1" applyAlignment="1">
      <alignment horizontal="left" vertical="center"/>
    </xf>
    <xf numFmtId="3" fontId="8" fillId="0" borderId="24" xfId="102" applyNumberFormat="1" applyFont="1" applyFill="1" applyBorder="1" applyAlignment="1" applyProtection="1">
      <alignment horizontal="right" vertical="center"/>
    </xf>
    <xf numFmtId="167" fontId="8" fillId="0" borderId="24" xfId="102" applyNumberFormat="1" applyFont="1" applyFill="1" applyBorder="1" applyAlignment="1" applyProtection="1">
      <alignment vertical="center"/>
    </xf>
    <xf numFmtId="0" fontId="13" fillId="68" borderId="24" xfId="102" applyFont="1" applyFill="1" applyBorder="1"/>
    <xf numFmtId="0" fontId="13" fillId="68" borderId="24" xfId="102" applyFont="1" applyFill="1" applyBorder="1" applyAlignment="1">
      <alignment horizontal="left"/>
    </xf>
    <xf numFmtId="3" fontId="8" fillId="0" borderId="0" xfId="102" applyNumberFormat="1" applyFont="1" applyFill="1" applyBorder="1"/>
    <xf numFmtId="167" fontId="13" fillId="0" borderId="0" xfId="102" applyNumberFormat="1" applyFont="1" applyFill="1" applyBorder="1" applyAlignment="1" applyProtection="1">
      <alignment vertical="center"/>
    </xf>
    <xf numFmtId="0" fontId="8" fillId="0" borderId="0" xfId="102" applyFont="1" applyFill="1" applyBorder="1" applyAlignment="1">
      <alignment horizontal="right"/>
    </xf>
    <xf numFmtId="0" fontId="13" fillId="0" borderId="0" xfId="102" applyFont="1" applyFill="1"/>
    <xf numFmtId="167" fontId="8" fillId="70" borderId="24" xfId="102" applyNumberFormat="1" applyFont="1" applyFill="1" applyBorder="1" applyAlignment="1" applyProtection="1">
      <alignment vertical="center"/>
    </xf>
    <xf numFmtId="0" fontId="13" fillId="0" borderId="24" xfId="102" applyFont="1" applyFill="1" applyBorder="1"/>
    <xf numFmtId="0" fontId="8" fillId="0" borderId="24" xfId="102" applyFont="1" applyFill="1" applyBorder="1" applyAlignment="1">
      <alignment horizontal="right"/>
    </xf>
    <xf numFmtId="167" fontId="8" fillId="70" borderId="0" xfId="102" applyNumberFormat="1" applyFont="1" applyFill="1" applyBorder="1" applyAlignment="1" applyProtection="1">
      <alignment vertical="center"/>
    </xf>
    <xf numFmtId="167" fontId="24" fillId="69" borderId="0" xfId="102" applyNumberFormat="1" applyFont="1" applyFill="1" applyBorder="1" applyAlignment="1" applyProtection="1">
      <alignment vertical="center"/>
    </xf>
    <xf numFmtId="167" fontId="13" fillId="70" borderId="21" xfId="102" applyNumberFormat="1" applyFont="1" applyFill="1" applyBorder="1" applyAlignment="1" applyProtection="1">
      <alignment vertical="center"/>
    </xf>
    <xf numFmtId="167" fontId="24" fillId="70" borderId="0" xfId="102" applyNumberFormat="1" applyFont="1" applyFill="1" applyBorder="1" applyAlignment="1" applyProtection="1">
      <alignment vertical="center"/>
    </xf>
    <xf numFmtId="0" fontId="8" fillId="0" borderId="0" xfId="102" applyFont="1" applyBorder="1" applyAlignment="1">
      <alignment horizontal="right"/>
    </xf>
    <xf numFmtId="0" fontId="8" fillId="0" borderId="0" xfId="102" applyFont="1" applyFill="1" applyBorder="1" applyAlignment="1" applyProtection="1">
      <alignment vertical="center"/>
    </xf>
    <xf numFmtId="0" fontId="8" fillId="0" borderId="0" xfId="102" applyFont="1" applyFill="1" applyBorder="1" applyAlignment="1" applyProtection="1">
      <alignment vertical="center" wrapText="1"/>
    </xf>
    <xf numFmtId="0" fontId="8" fillId="0" borderId="0" xfId="102" applyFont="1" applyFill="1" applyBorder="1" applyAlignment="1">
      <alignment wrapText="1"/>
    </xf>
    <xf numFmtId="0" fontId="8" fillId="0" borderId="0" xfId="102" applyFont="1" applyBorder="1" applyAlignment="1">
      <alignment wrapText="1"/>
    </xf>
    <xf numFmtId="0" fontId="24" fillId="0" borderId="0" xfId="102" applyFont="1" applyBorder="1"/>
    <xf numFmtId="0" fontId="24" fillId="0" borderId="0" xfId="102" applyFont="1" applyBorder="1" applyAlignment="1">
      <alignment horizontal="right"/>
    </xf>
    <xf numFmtId="0" fontId="8" fillId="0" borderId="0" xfId="102" applyFont="1" applyFill="1" applyBorder="1" applyAlignment="1" applyProtection="1">
      <alignment horizontal="left" vertical="center"/>
    </xf>
    <xf numFmtId="0" fontId="13" fillId="0" borderId="0" xfId="102" applyFont="1" applyFill="1" applyBorder="1" applyAlignment="1" applyProtection="1">
      <alignment horizontal="left" vertical="center"/>
    </xf>
    <xf numFmtId="0" fontId="13" fillId="0" borderId="21" xfId="102" applyFont="1" applyFill="1" applyBorder="1"/>
    <xf numFmtId="0" fontId="24" fillId="0" borderId="0" xfId="102" applyFont="1" applyFill="1" applyAlignment="1">
      <alignment wrapText="1"/>
    </xf>
    <xf numFmtId="0" fontId="24" fillId="0" borderId="0" xfId="102" applyFont="1" applyAlignment="1">
      <alignment horizontal="right" wrapText="1"/>
    </xf>
    <xf numFmtId="0" fontId="24" fillId="0" borderId="0" xfId="102" applyFont="1" applyFill="1" applyBorder="1" applyAlignment="1" applyProtection="1">
      <alignment horizontal="left" vertical="center"/>
    </xf>
    <xf numFmtId="0" fontId="8" fillId="0" borderId="21" xfId="102" applyFont="1" applyBorder="1"/>
    <xf numFmtId="0" fontId="8" fillId="0" borderId="21" xfId="102" applyFont="1" applyBorder="1" applyAlignment="1">
      <alignment vertical="center"/>
    </xf>
    <xf numFmtId="0" fontId="8" fillId="0" borderId="21" xfId="102" applyFont="1" applyBorder="1" applyAlignment="1">
      <alignment horizontal="left" vertical="center"/>
    </xf>
    <xf numFmtId="0" fontId="8" fillId="0" borderId="21" xfId="102" applyFont="1" applyFill="1" applyBorder="1" applyAlignment="1">
      <alignment vertical="center"/>
    </xf>
    <xf numFmtId="0" fontId="13" fillId="68" borderId="21" xfId="102" applyFont="1" applyFill="1" applyBorder="1"/>
    <xf numFmtId="0" fontId="13" fillId="68" borderId="21" xfId="102" applyFont="1" applyFill="1" applyBorder="1" applyAlignment="1">
      <alignment horizontal="left"/>
    </xf>
    <xf numFmtId="0" fontId="8" fillId="0" borderId="0" xfId="102" applyFont="1" applyAlignment="1">
      <alignment horizontal="center" vertical="center"/>
    </xf>
    <xf numFmtId="0" fontId="8" fillId="0" borderId="24" xfId="102" applyFont="1" applyFill="1" applyBorder="1" applyAlignment="1">
      <alignment horizontal="center" vertical="center"/>
    </xf>
    <xf numFmtId="0" fontId="8" fillId="0" borderId="24" xfId="102" applyFont="1" applyBorder="1" applyAlignment="1">
      <alignment horizontal="center" vertical="center"/>
    </xf>
    <xf numFmtId="0" fontId="8" fillId="0" borderId="0" xfId="102" applyFont="1" applyAlignment="1">
      <alignment horizontal="center"/>
    </xf>
    <xf numFmtId="0" fontId="8" fillId="0" borderId="0" xfId="102" applyFont="1" applyAlignment="1" applyProtection="1">
      <alignment horizontal="center" vertical="center"/>
    </xf>
    <xf numFmtId="0" fontId="16" fillId="0" borderId="0" xfId="102" applyFont="1" applyBorder="1" applyAlignment="1">
      <alignment horizontal="center"/>
    </xf>
    <xf numFmtId="0" fontId="8" fillId="0" borderId="0" xfId="102" applyFont="1" applyFill="1" applyBorder="1" applyAlignment="1" applyProtection="1">
      <alignment horizontal="center" vertical="center"/>
    </xf>
    <xf numFmtId="0" fontId="8" fillId="0" borderId="0" xfId="102" applyFont="1" applyBorder="1" applyAlignment="1" applyProtection="1">
      <alignment horizontal="center" vertical="center"/>
    </xf>
    <xf numFmtId="0" fontId="8" fillId="0" borderId="0" xfId="102" applyFont="1" applyBorder="1" applyAlignment="1" applyProtection="1">
      <alignment horizontal="center" vertical="center" wrapText="1"/>
    </xf>
    <xf numFmtId="0" fontId="19" fillId="0" borderId="0" xfId="102" applyFont="1"/>
    <xf numFmtId="0" fontId="8" fillId="0" borderId="28" xfId="102" applyFont="1" applyBorder="1"/>
    <xf numFmtId="0" fontId="4" fillId="0" borderId="28" xfId="102" applyFont="1" applyBorder="1"/>
    <xf numFmtId="0" fontId="13" fillId="0" borderId="28" xfId="102" applyFont="1" applyBorder="1"/>
    <xf numFmtId="0" fontId="5" fillId="0" borderId="28" xfId="102" applyFont="1" applyFill="1" applyBorder="1" applyAlignment="1" applyProtection="1">
      <alignment horizontal="left"/>
    </xf>
    <xf numFmtId="0" fontId="5" fillId="0" borderId="22" xfId="102" applyFont="1" applyFill="1" applyBorder="1" applyAlignment="1">
      <alignment horizontal="right" wrapText="1"/>
    </xf>
    <xf numFmtId="0" fontId="5" fillId="0" borderId="22" xfId="102" applyFont="1" applyFill="1" applyBorder="1" applyAlignment="1">
      <alignment horizontal="left" wrapText="1"/>
    </xf>
    <xf numFmtId="0" fontId="5" fillId="0" borderId="0" xfId="102" applyFont="1" applyFill="1" applyBorder="1" applyAlignment="1">
      <alignment horizontal="left" wrapText="1"/>
    </xf>
    <xf numFmtId="0" fontId="5" fillId="0" borderId="22" xfId="102" applyFont="1" applyFill="1" applyBorder="1" applyAlignment="1">
      <alignment horizontal="left"/>
    </xf>
    <xf numFmtId="0" fontId="8" fillId="0" borderId="22" xfId="102" applyFont="1" applyFill="1" applyBorder="1"/>
    <xf numFmtId="0" fontId="5" fillId="0" borderId="0" xfId="102" applyFont="1" applyFill="1" applyBorder="1" applyAlignment="1">
      <alignment horizontal="right" wrapText="1"/>
    </xf>
    <xf numFmtId="0" fontId="5" fillId="0" borderId="0" xfId="102" applyFont="1" applyFill="1" applyBorder="1" applyAlignment="1">
      <alignment horizontal="left"/>
    </xf>
    <xf numFmtId="0" fontId="5" fillId="0" borderId="22" xfId="102" applyFont="1" applyFill="1" applyBorder="1" applyAlignment="1" applyProtection="1">
      <alignment horizontal="left" vertical="top"/>
    </xf>
    <xf numFmtId="0" fontId="8" fillId="0" borderId="23" xfId="102" applyFont="1" applyFill="1" applyBorder="1"/>
    <xf numFmtId="0" fontId="26" fillId="0" borderId="0" xfId="102" applyFont="1"/>
    <xf numFmtId="167" fontId="15" fillId="69" borderId="0" xfId="102" applyNumberFormat="1" applyFont="1" applyFill="1" applyBorder="1" applyAlignment="1" applyProtection="1">
      <alignment vertical="center"/>
    </xf>
    <xf numFmtId="167" fontId="13" fillId="69" borderId="0" xfId="102" applyNumberFormat="1" applyFont="1" applyFill="1" applyBorder="1" applyAlignment="1" applyProtection="1">
      <alignment vertical="center"/>
    </xf>
    <xf numFmtId="167" fontId="15" fillId="69" borderId="24" xfId="102" applyNumberFormat="1" applyFont="1" applyFill="1" applyBorder="1" applyAlignment="1" applyProtection="1">
      <alignment vertical="center"/>
    </xf>
    <xf numFmtId="167" fontId="13" fillId="69" borderId="24" xfId="102" applyNumberFormat="1" applyFont="1" applyFill="1" applyBorder="1" applyAlignment="1" applyProtection="1">
      <alignment vertical="center"/>
    </xf>
    <xf numFmtId="3" fontId="8" fillId="0" borderId="0" xfId="94" applyNumberFormat="1" applyFont="1" applyFill="1" applyAlignment="1" applyProtection="1">
      <alignment horizontal="right"/>
      <protection locked="0"/>
    </xf>
    <xf numFmtId="3" fontId="8" fillId="0" borderId="0" xfId="94" applyNumberFormat="1" applyFont="1" applyFill="1" applyBorder="1" applyAlignment="1" applyProtection="1">
      <alignment horizontal="right"/>
      <protection locked="0"/>
    </xf>
    <xf numFmtId="0" fontId="8" fillId="0" borderId="0" xfId="102" applyFont="1" applyFill="1" applyProtection="1"/>
    <xf numFmtId="0" fontId="5" fillId="0" borderId="0" xfId="102" applyFont="1" applyFill="1" applyProtection="1"/>
    <xf numFmtId="0" fontId="12" fillId="0" borderId="22" xfId="102" applyFont="1" applyBorder="1" applyProtection="1"/>
    <xf numFmtId="0" fontId="5" fillId="0" borderId="22" xfId="102" applyFont="1" applyBorder="1" applyProtection="1"/>
    <xf numFmtId="0" fontId="5" fillId="0" borderId="0" xfId="102" applyFont="1" applyBorder="1" applyProtection="1"/>
    <xf numFmtId="0" fontId="5" fillId="0" borderId="0" xfId="102" applyFont="1" applyProtection="1"/>
    <xf numFmtId="0" fontId="9" fillId="0" borderId="24" xfId="102" applyFont="1" applyFill="1" applyBorder="1" applyProtection="1"/>
    <xf numFmtId="0" fontId="22" fillId="0" borderId="0" xfId="102" applyFont="1" applyProtection="1"/>
    <xf numFmtId="0" fontId="9" fillId="0" borderId="22" xfId="102" applyFont="1" applyFill="1" applyBorder="1" applyProtection="1"/>
    <xf numFmtId="0" fontId="18" fillId="0" borderId="0" xfId="102" applyFont="1" applyBorder="1" applyProtection="1"/>
    <xf numFmtId="0" fontId="8" fillId="0" borderId="0" xfId="102" applyFont="1" applyProtection="1"/>
    <xf numFmtId="0" fontId="9" fillId="0" borderId="22" xfId="102" applyFont="1" applyBorder="1" applyProtection="1"/>
    <xf numFmtId="0" fontId="8" fillId="0" borderId="22" xfId="102" applyFont="1" applyBorder="1" applyProtection="1"/>
    <xf numFmtId="0" fontId="12" fillId="0" borderId="23" xfId="102" applyFont="1" applyBorder="1" applyProtection="1"/>
    <xf numFmtId="0" fontId="8" fillId="0" borderId="23" xfId="102" applyFont="1" applyBorder="1" applyProtection="1"/>
    <xf numFmtId="0" fontId="8" fillId="0" borderId="24" xfId="102" applyFont="1" applyFill="1" applyBorder="1" applyAlignment="1" applyProtection="1">
      <alignment horizontal="left" vertical="top" wrapText="1"/>
    </xf>
    <xf numFmtId="0" fontId="8" fillId="0" borderId="24" xfId="102" applyFont="1" applyFill="1" applyBorder="1" applyAlignment="1" applyProtection="1">
      <alignment horizontal="center" vertical="top" wrapText="1"/>
    </xf>
    <xf numFmtId="10" fontId="8" fillId="0" borderId="24" xfId="111" applyNumberFormat="1" applyFont="1" applyBorder="1" applyAlignment="1" applyProtection="1">
      <alignment horizontal="center"/>
    </xf>
    <xf numFmtId="2" fontId="8" fillId="0" borderId="24" xfId="96" applyNumberFormat="1" applyFont="1" applyBorder="1" applyAlignment="1" applyProtection="1">
      <alignment horizontal="right"/>
    </xf>
    <xf numFmtId="0" fontId="7" fillId="0" borderId="24" xfId="102" applyFont="1" applyFill="1" applyBorder="1" applyAlignment="1" applyProtection="1">
      <alignment horizontal="left" vertical="top" wrapText="1"/>
    </xf>
    <xf numFmtId="10" fontId="8" fillId="0" borderId="0" xfId="111" applyNumberFormat="1" applyFont="1" applyAlignment="1" applyProtection="1">
      <alignment horizontal="center"/>
    </xf>
    <xf numFmtId="2" fontId="8" fillId="0" borderId="0" xfId="96" applyNumberFormat="1" applyFont="1" applyAlignment="1" applyProtection="1">
      <alignment horizontal="right"/>
    </xf>
    <xf numFmtId="10" fontId="8" fillId="0" borderId="21" xfId="111" applyNumberFormat="1" applyFont="1" applyBorder="1" applyAlignment="1" applyProtection="1">
      <alignment horizontal="center"/>
    </xf>
    <xf numFmtId="2" fontId="8" fillId="0" borderId="21" xfId="96" applyNumberFormat="1" applyFont="1" applyBorder="1" applyAlignment="1" applyProtection="1">
      <alignment horizontal="right"/>
    </xf>
    <xf numFmtId="0" fontId="7" fillId="0" borderId="0" xfId="102" applyFont="1" applyProtection="1"/>
    <xf numFmtId="10" fontId="8" fillId="0" borderId="21" xfId="102" applyNumberFormat="1" applyFont="1" applyBorder="1" applyAlignment="1" applyProtection="1">
      <alignment horizontal="center"/>
    </xf>
    <xf numFmtId="2" fontId="8" fillId="0" borderId="0" xfId="102" applyNumberFormat="1" applyFont="1" applyFill="1" applyAlignment="1">
      <alignment horizontal="right"/>
    </xf>
    <xf numFmtId="0" fontId="8" fillId="0" borderId="21" xfId="102" applyFont="1" applyFill="1" applyBorder="1" applyAlignment="1" applyProtection="1">
      <alignment horizontal="left" vertical="top" wrapText="1"/>
    </xf>
    <xf numFmtId="0" fontId="7" fillId="0" borderId="0" xfId="102" applyFont="1" applyAlignment="1" applyProtection="1">
      <alignment vertical="center"/>
    </xf>
    <xf numFmtId="0" fontId="8" fillId="0" borderId="0" xfId="102" applyFont="1" applyAlignment="1" applyProtection="1">
      <alignment vertical="center"/>
    </xf>
    <xf numFmtId="0" fontId="4" fillId="0" borderId="0" xfId="102" applyNumberFormat="1" applyFont="1" applyFill="1" applyBorder="1" applyAlignment="1">
      <alignment vertical="center"/>
    </xf>
    <xf numFmtId="0" fontId="8" fillId="0" borderId="0" xfId="102" applyFont="1" applyBorder="1" applyAlignment="1">
      <alignment vertical="center"/>
    </xf>
    <xf numFmtId="0" fontId="22" fillId="66" borderId="0" xfId="102" applyFont="1" applyFill="1" applyBorder="1" applyAlignment="1">
      <alignment horizontal="left" vertical="center"/>
    </xf>
    <xf numFmtId="0" fontId="22" fillId="66" borderId="0" xfId="102" applyFont="1" applyFill="1" applyBorder="1" applyAlignment="1">
      <alignment horizontal="center" vertical="center"/>
    </xf>
    <xf numFmtId="0" fontId="8" fillId="0" borderId="0" xfId="102" applyFont="1" applyFill="1" applyBorder="1" applyAlignment="1">
      <alignment horizontal="right" vertical="center"/>
    </xf>
    <xf numFmtId="0" fontId="11" fillId="68" borderId="0" xfId="102" applyNumberFormat="1" applyFont="1" applyFill="1" applyBorder="1" applyAlignment="1">
      <alignment vertical="center"/>
    </xf>
    <xf numFmtId="0" fontId="11" fillId="68" borderId="0" xfId="102" applyFont="1" applyFill="1" applyBorder="1" applyAlignment="1">
      <alignment vertical="center"/>
    </xf>
    <xf numFmtId="0" fontId="8" fillId="68" borderId="0" xfId="102" applyFont="1" applyFill="1" applyBorder="1" applyAlignment="1">
      <alignment vertical="center"/>
    </xf>
    <xf numFmtId="0" fontId="8" fillId="68" borderId="0" xfId="102" applyFont="1" applyFill="1" applyBorder="1" applyAlignment="1">
      <alignment horizontal="right" vertical="center"/>
    </xf>
    <xf numFmtId="0" fontId="13" fillId="0" borderId="21" xfId="96" applyNumberFormat="1" applyFont="1" applyBorder="1" applyAlignment="1">
      <alignment vertical="center" wrapText="1"/>
    </xf>
    <xf numFmtId="49" fontId="13" fillId="0" borderId="21" xfId="96" applyNumberFormat="1" applyFont="1" applyBorder="1" applyAlignment="1">
      <alignment horizontal="right" vertical="center" wrapText="1"/>
    </xf>
    <xf numFmtId="49" fontId="13" fillId="0" borderId="21" xfId="96" applyNumberFormat="1" applyFont="1" applyFill="1" applyBorder="1" applyAlignment="1">
      <alignment horizontal="right" vertical="center" wrapText="1"/>
    </xf>
    <xf numFmtId="0" fontId="13" fillId="0" borderId="21" xfId="102" applyFont="1" applyBorder="1" applyAlignment="1">
      <alignment horizontal="right" vertical="center" wrapText="1"/>
    </xf>
    <xf numFmtId="0" fontId="13" fillId="0" borderId="0" xfId="102" applyFont="1" applyBorder="1" applyAlignment="1">
      <alignment horizontal="right" vertical="center" wrapText="1"/>
    </xf>
    <xf numFmtId="0" fontId="13" fillId="0" borderId="21" xfId="96" applyNumberFormat="1" applyFont="1" applyBorder="1" applyAlignment="1">
      <alignment vertical="center"/>
    </xf>
    <xf numFmtId="3" fontId="8" fillId="0" borderId="21" xfId="96" applyNumberFormat="1" applyFont="1" applyBorder="1" applyAlignment="1">
      <alignment horizontal="right" vertical="center"/>
    </xf>
    <xf numFmtId="10" fontId="8" fillId="0" borderId="21" xfId="102" applyNumberFormat="1" applyFont="1" applyFill="1" applyBorder="1" applyAlignment="1">
      <alignment horizontal="right" vertical="center"/>
    </xf>
    <xf numFmtId="3" fontId="8" fillId="0" borderId="21" xfId="102" applyNumberFormat="1" applyFont="1" applyBorder="1" applyAlignment="1">
      <alignment horizontal="right" vertical="center"/>
    </xf>
    <xf numFmtId="4" fontId="8" fillId="0" borderId="21" xfId="102" applyNumberFormat="1" applyFont="1" applyBorder="1" applyAlignment="1">
      <alignment horizontal="right" vertical="center"/>
    </xf>
    <xf numFmtId="169" fontId="8" fillId="0" borderId="21" xfId="102" applyNumberFormat="1" applyFont="1" applyFill="1" applyBorder="1" applyAlignment="1">
      <alignment horizontal="right" vertical="center"/>
    </xf>
    <xf numFmtId="4" fontId="8" fillId="0" borderId="21" xfId="102" applyNumberFormat="1" applyFont="1" applyFill="1" applyBorder="1" applyAlignment="1">
      <alignment horizontal="right" vertical="center"/>
    </xf>
    <xf numFmtId="0" fontId="8" fillId="0" borderId="0" xfId="102" applyFont="1" applyBorder="1" applyAlignment="1">
      <alignment horizontal="right" vertical="center"/>
    </xf>
    <xf numFmtId="0" fontId="8" fillId="0" borderId="0" xfId="102" applyNumberFormat="1" applyFont="1" applyBorder="1" applyAlignment="1">
      <alignment vertical="center"/>
    </xf>
    <xf numFmtId="169" fontId="8" fillId="0" borderId="0" xfId="102" applyNumberFormat="1" applyFont="1" applyBorder="1" applyAlignment="1">
      <alignment vertical="center"/>
    </xf>
    <xf numFmtId="169" fontId="8" fillId="68" borderId="0" xfId="102" applyNumberFormat="1" applyFont="1" applyFill="1" applyBorder="1" applyAlignment="1">
      <alignment vertical="center"/>
    </xf>
    <xf numFmtId="0" fontId="13" fillId="0" borderId="21" xfId="102" applyFont="1" applyBorder="1" applyAlignment="1">
      <alignment vertical="center"/>
    </xf>
    <xf numFmtId="3" fontId="8" fillId="0" borderId="21" xfId="96" applyNumberFormat="1" applyFont="1" applyFill="1" applyBorder="1" applyAlignment="1">
      <alignment horizontal="right" vertical="center"/>
    </xf>
    <xf numFmtId="10" fontId="8" fillId="0" borderId="21" xfId="111" applyNumberFormat="1" applyFont="1" applyBorder="1" applyAlignment="1">
      <alignment horizontal="right" vertical="center"/>
    </xf>
    <xf numFmtId="0" fontId="8" fillId="0" borderId="0" xfId="102" applyNumberFormat="1" applyFont="1" applyAlignment="1">
      <alignment horizontal="right" vertical="center"/>
    </xf>
    <xf numFmtId="3" fontId="8" fillId="0" borderId="0" xfId="102" applyNumberFormat="1" applyFont="1" applyAlignment="1">
      <alignment horizontal="right" vertical="center"/>
    </xf>
    <xf numFmtId="165" fontId="8" fillId="0" borderId="0" xfId="102" applyNumberFormat="1" applyFont="1" applyFill="1" applyAlignment="1">
      <alignment horizontal="right" vertical="center"/>
    </xf>
    <xf numFmtId="165" fontId="8" fillId="0" borderId="0" xfId="102" applyNumberFormat="1" applyFont="1" applyAlignment="1">
      <alignment horizontal="right" vertical="center"/>
    </xf>
    <xf numFmtId="0" fontId="11" fillId="68" borderId="0" xfId="102" applyFont="1" applyFill="1" applyAlignment="1">
      <alignment horizontal="left" vertical="center"/>
    </xf>
    <xf numFmtId="0" fontId="8" fillId="68" borderId="0" xfId="102" applyFont="1" applyFill="1" applyAlignment="1">
      <alignment horizontal="right" vertical="center"/>
    </xf>
    <xf numFmtId="0" fontId="8" fillId="68" borderId="0" xfId="102" applyFont="1" applyFill="1" applyAlignment="1">
      <alignment vertical="center"/>
    </xf>
    <xf numFmtId="164" fontId="13" fillId="0" borderId="21" xfId="96" applyNumberFormat="1" applyFont="1" applyBorder="1" applyAlignment="1">
      <alignment horizontal="right" vertical="center" wrapText="1"/>
    </xf>
    <xf numFmtId="164" fontId="13" fillId="0" borderId="21" xfId="96" applyNumberFormat="1" applyFont="1" applyFill="1" applyBorder="1" applyAlignment="1">
      <alignment horizontal="right" vertical="center" wrapText="1"/>
    </xf>
    <xf numFmtId="9" fontId="8" fillId="0" borderId="21" xfId="111" applyFont="1" applyBorder="1" applyAlignment="1">
      <alignment horizontal="right" vertical="center"/>
    </xf>
    <xf numFmtId="10" fontId="8" fillId="0" borderId="21" xfId="102" applyNumberFormat="1" applyFont="1" applyBorder="1" applyAlignment="1">
      <alignment horizontal="right" vertical="center"/>
    </xf>
    <xf numFmtId="0" fontId="2" fillId="0" borderId="0" xfId="102" applyNumberFormat="1" applyFont="1" applyAlignment="1">
      <alignment vertical="center"/>
    </xf>
    <xf numFmtId="0" fontId="2" fillId="0" borderId="0" xfId="102" applyFont="1" applyAlignment="1">
      <alignment vertical="center"/>
    </xf>
    <xf numFmtId="0" fontId="2" fillId="0" borderId="0" xfId="102" applyFont="1" applyFill="1" applyAlignment="1">
      <alignment horizontal="right" vertical="center"/>
    </xf>
    <xf numFmtId="169" fontId="2" fillId="0" borderId="0" xfId="102" applyNumberFormat="1" applyFont="1" applyAlignment="1">
      <alignment vertical="center"/>
    </xf>
    <xf numFmtId="49" fontId="13" fillId="0" borderId="21" xfId="96" applyNumberFormat="1" applyFont="1" applyBorder="1" applyAlignment="1">
      <alignment horizontal="right" vertical="center"/>
    </xf>
    <xf numFmtId="0" fontId="13" fillId="0" borderId="21" xfId="102" applyFont="1" applyFill="1" applyBorder="1" applyAlignment="1">
      <alignment horizontal="right" vertical="center"/>
    </xf>
    <xf numFmtId="3" fontId="8" fillId="0" borderId="21" xfId="102" applyNumberFormat="1" applyFont="1" applyFill="1" applyBorder="1" applyAlignment="1">
      <alignment horizontal="right" vertical="center"/>
    </xf>
    <xf numFmtId="3" fontId="8" fillId="0" borderId="21" xfId="111" applyNumberFormat="1" applyFont="1" applyBorder="1" applyAlignment="1">
      <alignment horizontal="right" vertical="center"/>
    </xf>
    <xf numFmtId="0" fontId="8" fillId="0" borderId="0" xfId="96" applyNumberFormat="1" applyFont="1" applyAlignment="1">
      <alignment horizontal="right" vertical="center"/>
    </xf>
    <xf numFmtId="166" fontId="8" fillId="0" borderId="0" xfId="96" applyNumberFormat="1" applyFont="1" applyAlignment="1">
      <alignment horizontal="right" vertical="center"/>
    </xf>
    <xf numFmtId="2" fontId="8" fillId="0" borderId="0" xfId="96" applyNumberFormat="1" applyFont="1" applyAlignment="1">
      <alignment horizontal="right" vertical="center"/>
    </xf>
    <xf numFmtId="2" fontId="8" fillId="0" borderId="0" xfId="96" applyNumberFormat="1" applyFont="1" applyFill="1" applyAlignment="1">
      <alignment horizontal="right" vertical="center"/>
    </xf>
    <xf numFmtId="0" fontId="8" fillId="0" borderId="0" xfId="102" applyFont="1" applyAlignment="1">
      <alignment horizontal="right" vertical="center"/>
    </xf>
    <xf numFmtId="0" fontId="8" fillId="0" borderId="0" xfId="102" applyNumberFormat="1" applyFont="1" applyAlignment="1">
      <alignment vertical="center"/>
    </xf>
    <xf numFmtId="0" fontId="8" fillId="0" borderId="0" xfId="102" applyFont="1" applyAlignment="1">
      <alignment vertical="center"/>
    </xf>
    <xf numFmtId="0" fontId="8" fillId="0" borderId="0" xfId="102" applyFont="1" applyFill="1" applyAlignment="1">
      <alignment horizontal="right" vertical="center"/>
    </xf>
    <xf numFmtId="3" fontId="8" fillId="0" borderId="24" xfId="96" applyNumberFormat="1" applyFont="1" applyBorder="1" applyAlignment="1">
      <alignment horizontal="right"/>
    </xf>
    <xf numFmtId="9" fontId="8" fillId="0" borderId="24" xfId="111" applyFont="1" applyBorder="1" applyAlignment="1">
      <alignment horizontal="right"/>
    </xf>
    <xf numFmtId="3" fontId="8" fillId="0" borderId="24" xfId="102" applyNumberFormat="1" applyFont="1" applyFill="1" applyBorder="1" applyAlignment="1">
      <alignment horizontal="right"/>
    </xf>
    <xf numFmtId="10" fontId="8" fillId="0" borderId="24" xfId="102" applyNumberFormat="1" applyFont="1" applyFill="1" applyBorder="1" applyAlignment="1">
      <alignment horizontal="right"/>
    </xf>
    <xf numFmtId="4" fontId="8" fillId="0" borderId="21" xfId="102" applyNumberFormat="1" applyFont="1" applyBorder="1"/>
    <xf numFmtId="169" fontId="8" fillId="0" borderId="21" xfId="102" applyNumberFormat="1" applyFont="1" applyBorder="1" applyAlignment="1">
      <alignment horizontal="right"/>
    </xf>
    <xf numFmtId="169" fontId="8" fillId="0" borderId="21" xfId="102" applyNumberFormat="1" applyFont="1" applyBorder="1" applyAlignment="1">
      <alignment vertical="center"/>
    </xf>
    <xf numFmtId="4" fontId="8" fillId="0" borderId="21" xfId="102" applyNumberFormat="1" applyFont="1" applyBorder="1" applyAlignment="1">
      <alignment horizontal="right"/>
    </xf>
    <xf numFmtId="1" fontId="8" fillId="0" borderId="0" xfId="102" applyNumberFormat="1" applyFont="1"/>
    <xf numFmtId="169" fontId="8" fillId="0" borderId="0" xfId="102" applyNumberFormat="1" applyFont="1"/>
    <xf numFmtId="1" fontId="13" fillId="0" borderId="21" xfId="96" applyNumberFormat="1" applyFont="1" applyBorder="1" applyAlignment="1">
      <alignment horizontal="right" vertical="center" wrapText="1"/>
    </xf>
    <xf numFmtId="169" fontId="8" fillId="0" borderId="21" xfId="102" applyNumberFormat="1" applyFont="1" applyBorder="1" applyAlignment="1">
      <alignment horizontal="right" vertical="center"/>
    </xf>
    <xf numFmtId="165" fontId="8" fillId="0" borderId="0" xfId="102" applyNumberFormat="1" applyFont="1" applyAlignment="1">
      <alignment horizontal="right"/>
    </xf>
    <xf numFmtId="2" fontId="8" fillId="0" borderId="0" xfId="96" applyNumberFormat="1" applyFont="1" applyAlignment="1">
      <alignment horizontal="right"/>
    </xf>
    <xf numFmtId="0" fontId="13" fillId="0" borderId="21" xfId="102" applyFont="1" applyFill="1" applyBorder="1" applyAlignment="1">
      <alignment horizontal="right" vertical="center" wrapText="1"/>
    </xf>
    <xf numFmtId="9" fontId="8" fillId="0" borderId="21" xfId="111" applyFont="1" applyFill="1" applyBorder="1" applyAlignment="1">
      <alignment horizontal="right"/>
    </xf>
    <xf numFmtId="10" fontId="8" fillId="0" borderId="21" xfId="111" applyNumberFormat="1" applyFont="1" applyFill="1" applyBorder="1" applyAlignment="1">
      <alignment horizontal="right"/>
    </xf>
    <xf numFmtId="3" fontId="8" fillId="0" borderId="21" xfId="102" applyNumberFormat="1" applyFont="1" applyFill="1" applyBorder="1" applyAlignment="1">
      <alignment horizontal="right"/>
    </xf>
    <xf numFmtId="4" fontId="8" fillId="0" borderId="21" xfId="102" applyNumberFormat="1" applyFont="1" applyFill="1" applyBorder="1" applyAlignment="1">
      <alignment horizontal="right"/>
    </xf>
    <xf numFmtId="169" fontId="8" fillId="0" borderId="21" xfId="102" applyNumberFormat="1" applyFont="1" applyFill="1" applyBorder="1" applyAlignment="1">
      <alignment horizontal="right"/>
    </xf>
    <xf numFmtId="0" fontId="2" fillId="0" borderId="0" xfId="102" applyFont="1" applyFill="1"/>
    <xf numFmtId="165" fontId="2" fillId="0" borderId="0" xfId="102" applyNumberFormat="1" applyFont="1" applyFill="1" applyAlignment="1">
      <alignment horizontal="right"/>
    </xf>
    <xf numFmtId="0" fontId="2" fillId="0" borderId="0" xfId="102" applyFont="1" applyFill="1" applyAlignment="1">
      <alignment horizontal="right"/>
    </xf>
    <xf numFmtId="0" fontId="2" fillId="0" borderId="0" xfId="102" applyFont="1" applyFill="1" applyBorder="1"/>
    <xf numFmtId="3" fontId="8" fillId="0" borderId="0" xfId="102" applyNumberFormat="1" applyFont="1" applyBorder="1" applyAlignment="1">
      <alignment vertical="center"/>
    </xf>
    <xf numFmtId="0" fontId="5" fillId="0" borderId="0" xfId="102" applyFont="1"/>
    <xf numFmtId="0" fontId="8" fillId="0" borderId="0" xfId="102" applyFont="1" applyFill="1" applyAlignment="1">
      <alignment horizontal="center"/>
    </xf>
    <xf numFmtId="0" fontId="10" fillId="0" borderId="22" xfId="102" applyFont="1" applyFill="1" applyBorder="1" applyAlignment="1"/>
    <xf numFmtId="49" fontId="8" fillId="0" borderId="22" xfId="102" applyNumberFormat="1" applyFont="1" applyBorder="1"/>
    <xf numFmtId="0" fontId="8" fillId="0" borderId="22" xfId="102" applyFont="1" applyBorder="1" applyAlignment="1">
      <alignment horizontal="center"/>
    </xf>
    <xf numFmtId="0" fontId="8" fillId="0" borderId="22" xfId="102" applyFont="1" applyBorder="1"/>
    <xf numFmtId="49" fontId="16" fillId="0" borderId="24" xfId="102" applyNumberFormat="1" applyFont="1" applyBorder="1"/>
    <xf numFmtId="0" fontId="16" fillId="0" borderId="24" xfId="102" applyFont="1" applyBorder="1" applyAlignment="1">
      <alignment horizontal="center"/>
    </xf>
    <xf numFmtId="0" fontId="16" fillId="0" borderId="24" xfId="102" applyFont="1" applyBorder="1"/>
    <xf numFmtId="0" fontId="16" fillId="0" borderId="24" xfId="102" applyFont="1" applyBorder="1" applyAlignment="1">
      <alignment horizontal="right"/>
    </xf>
    <xf numFmtId="165" fontId="8" fillId="0" borderId="21" xfId="111" applyNumberFormat="1" applyFont="1" applyBorder="1" applyAlignment="1">
      <alignment horizontal="right" vertical="center"/>
    </xf>
    <xf numFmtId="0" fontId="8" fillId="0" borderId="21" xfId="102" applyFont="1" applyBorder="1" applyAlignment="1">
      <alignment horizontal="center" vertical="center"/>
    </xf>
    <xf numFmtId="165" fontId="8" fillId="0" borderId="21" xfId="111" applyNumberFormat="1" applyFont="1" applyBorder="1" applyAlignment="1">
      <alignment horizontal="left" vertical="center"/>
    </xf>
    <xf numFmtId="0" fontId="8" fillId="0" borderId="21" xfId="102" applyFont="1" applyFill="1" applyBorder="1" applyAlignment="1">
      <alignment horizontal="right" wrapText="1"/>
    </xf>
    <xf numFmtId="0" fontId="8" fillId="0" borderId="21" xfId="102" applyFont="1" applyBorder="1" applyAlignment="1">
      <alignment horizontal="right" vertical="center"/>
    </xf>
    <xf numFmtId="165" fontId="8" fillId="0" borderId="21" xfId="111" applyNumberFormat="1" applyFont="1" applyBorder="1" applyAlignment="1">
      <alignment horizontal="right"/>
    </xf>
    <xf numFmtId="0" fontId="8" fillId="0" borderId="21" xfId="102" applyFont="1" applyBorder="1" applyAlignment="1">
      <alignment horizontal="center"/>
    </xf>
    <xf numFmtId="165" fontId="8" fillId="0" borderId="21" xfId="111" applyNumberFormat="1" applyFont="1" applyBorder="1" applyAlignment="1">
      <alignment horizontal="left"/>
    </xf>
    <xf numFmtId="0" fontId="8" fillId="0" borderId="21" xfId="102" applyFont="1" applyBorder="1" applyAlignment="1">
      <alignment horizontal="right"/>
    </xf>
    <xf numFmtId="165" fontId="8" fillId="0" borderId="25" xfId="111" applyNumberFormat="1" applyFont="1" applyBorder="1" applyAlignment="1">
      <alignment horizontal="right" vertical="center"/>
    </xf>
    <xf numFmtId="0" fontId="8" fillId="0" borderId="25" xfId="102" applyFont="1" applyBorder="1" applyAlignment="1">
      <alignment horizontal="center" vertical="center"/>
    </xf>
    <xf numFmtId="165" fontId="8" fillId="0" borderId="25" xfId="111" applyNumberFormat="1" applyFont="1" applyBorder="1" applyAlignment="1">
      <alignment horizontal="left" vertical="center"/>
    </xf>
    <xf numFmtId="0" fontId="8" fillId="0" borderId="25" xfId="102" applyFont="1" applyBorder="1" applyAlignment="1">
      <alignment horizontal="right" vertical="center"/>
    </xf>
    <xf numFmtId="165" fontId="8" fillId="0" borderId="25" xfId="111" applyNumberFormat="1" applyFont="1" applyBorder="1" applyAlignment="1">
      <alignment horizontal="right"/>
    </xf>
    <xf numFmtId="0" fontId="8" fillId="0" borderId="25" xfId="102" applyFont="1" applyBorder="1" applyAlignment="1">
      <alignment horizontal="center"/>
    </xf>
    <xf numFmtId="165" fontId="8" fillId="0" borderId="25" xfId="111" applyNumberFormat="1" applyFont="1" applyBorder="1" applyAlignment="1">
      <alignment horizontal="left"/>
    </xf>
    <xf numFmtId="0" fontId="8" fillId="0" borderId="25" xfId="102" applyFont="1" applyFill="1" applyBorder="1" applyAlignment="1">
      <alignment horizontal="right" wrapText="1"/>
    </xf>
    <xf numFmtId="165" fontId="8" fillId="0" borderId="24" xfId="111" applyNumberFormat="1" applyFont="1" applyBorder="1" applyAlignment="1">
      <alignment horizontal="right"/>
    </xf>
    <xf numFmtId="0" fontId="8" fillId="0" borderId="24" xfId="102" applyFont="1" applyBorder="1" applyAlignment="1">
      <alignment horizontal="center"/>
    </xf>
    <xf numFmtId="165" fontId="8" fillId="0" borderId="24" xfId="111" applyNumberFormat="1" applyFont="1" applyBorder="1" applyAlignment="1">
      <alignment horizontal="left"/>
    </xf>
    <xf numFmtId="0" fontId="8" fillId="0" borderId="24" xfId="102" applyFont="1" applyFill="1" applyBorder="1" applyAlignment="1">
      <alignment horizontal="right" wrapText="1"/>
    </xf>
    <xf numFmtId="0" fontId="8" fillId="0" borderId="24" xfId="102" applyFont="1" applyBorder="1" applyAlignment="1">
      <alignment horizontal="right" vertical="center"/>
    </xf>
    <xf numFmtId="165" fontId="8" fillId="0" borderId="0" xfId="111" applyNumberFormat="1" applyFont="1" applyBorder="1" applyAlignment="1">
      <alignment horizontal="right"/>
    </xf>
    <xf numFmtId="0" fontId="8" fillId="0" borderId="0" xfId="102" applyFont="1" applyBorder="1" applyAlignment="1">
      <alignment horizontal="center"/>
    </xf>
    <xf numFmtId="165" fontId="8" fillId="0" borderId="0" xfId="111" applyNumberFormat="1" applyFont="1" applyBorder="1" applyAlignment="1">
      <alignment horizontal="left"/>
    </xf>
    <xf numFmtId="165" fontId="8" fillId="0" borderId="24" xfId="111" applyNumberFormat="1" applyFont="1" applyFill="1" applyBorder="1" applyAlignment="1">
      <alignment horizontal="right"/>
    </xf>
    <xf numFmtId="0" fontId="8" fillId="0" borderId="24" xfId="102" applyFont="1" applyFill="1" applyBorder="1" applyAlignment="1">
      <alignment horizontal="center"/>
    </xf>
    <xf numFmtId="165" fontId="8" fillId="0" borderId="24" xfId="111" applyNumberFormat="1" applyFont="1" applyFill="1" applyBorder="1" applyAlignment="1">
      <alignment horizontal="left"/>
    </xf>
    <xf numFmtId="165" fontId="8" fillId="0" borderId="0" xfId="111" applyNumberFormat="1" applyFont="1" applyFill="1" applyBorder="1" applyAlignment="1">
      <alignment horizontal="right"/>
    </xf>
    <xf numFmtId="0" fontId="8" fillId="0" borderId="0" xfId="102" applyFont="1" applyFill="1" applyBorder="1" applyAlignment="1">
      <alignment horizontal="center"/>
    </xf>
    <xf numFmtId="165" fontId="8" fillId="0" borderId="0" xfId="111" applyNumberFormat="1" applyFont="1" applyFill="1" applyBorder="1" applyAlignment="1">
      <alignment horizontal="left"/>
    </xf>
    <xf numFmtId="0" fontId="8" fillId="0" borderId="22" xfId="102" applyFont="1" applyFill="1" applyBorder="1" applyAlignment="1">
      <alignment horizontal="right" wrapText="1"/>
    </xf>
    <xf numFmtId="0" fontId="8" fillId="0" borderId="27" xfId="102" applyFont="1" applyBorder="1" applyAlignment="1">
      <alignment horizontal="right" vertical="center"/>
    </xf>
    <xf numFmtId="0" fontId="16" fillId="0" borderId="21" xfId="102" applyFont="1" applyBorder="1" applyAlignment="1">
      <alignment horizontal="right"/>
    </xf>
    <xf numFmtId="10" fontId="8" fillId="0" borderId="25" xfId="111" applyNumberFormat="1" applyFont="1" applyBorder="1" applyAlignment="1">
      <alignment horizontal="right" vertical="center"/>
    </xf>
    <xf numFmtId="3" fontId="8" fillId="0" borderId="21" xfId="96" applyNumberFormat="1" applyFont="1" applyBorder="1" applyAlignment="1">
      <alignment horizontal="left"/>
    </xf>
    <xf numFmtId="3" fontId="8" fillId="0" borderId="21" xfId="96" applyNumberFormat="1" applyFont="1" applyBorder="1" applyAlignment="1">
      <alignment horizontal="right"/>
    </xf>
    <xf numFmtId="10" fontId="8" fillId="0" borderId="21" xfId="111" applyNumberFormat="1" applyFont="1" applyBorder="1" applyAlignment="1">
      <alignment horizontal="right"/>
    </xf>
    <xf numFmtId="0" fontId="8" fillId="0" borderId="25" xfId="102" applyFont="1" applyFill="1" applyBorder="1" applyAlignment="1">
      <alignment horizontal="right" vertical="center" wrapText="1"/>
    </xf>
    <xf numFmtId="0" fontId="8" fillId="0" borderId="25" xfId="102" applyFont="1" applyBorder="1" applyAlignment="1">
      <alignment vertical="center"/>
    </xf>
    <xf numFmtId="165" fontId="8" fillId="0" borderId="25" xfId="111" applyNumberFormat="1" applyFont="1" applyBorder="1" applyAlignment="1">
      <alignment vertical="center"/>
    </xf>
    <xf numFmtId="10" fontId="8" fillId="0" borderId="25" xfId="111" applyNumberFormat="1" applyFont="1" applyBorder="1" applyAlignment="1">
      <alignment vertical="center"/>
    </xf>
    <xf numFmtId="0" fontId="5" fillId="0" borderId="0" xfId="102" applyFont="1" applyAlignment="1">
      <alignment horizontal="center"/>
    </xf>
    <xf numFmtId="49" fontId="5" fillId="0" borderId="0" xfId="102" applyNumberFormat="1" applyFont="1"/>
    <xf numFmtId="0" fontId="8" fillId="0" borderId="21" xfId="102" applyFont="1" applyFill="1" applyBorder="1" applyAlignment="1">
      <alignment horizontal="right" vertical="center" wrapText="1"/>
    </xf>
    <xf numFmtId="165" fontId="8" fillId="0" borderId="22" xfId="111" applyNumberFormat="1" applyFont="1" applyBorder="1" applyAlignment="1">
      <alignment horizontal="left"/>
    </xf>
    <xf numFmtId="165" fontId="8" fillId="0" borderId="25" xfId="111" applyNumberFormat="1" applyFont="1" applyBorder="1" applyAlignment="1"/>
    <xf numFmtId="165" fontId="8" fillId="0" borderId="24" xfId="111" applyNumberFormat="1" applyFont="1" applyBorder="1" applyAlignment="1"/>
    <xf numFmtId="165" fontId="8" fillId="0" borderId="21" xfId="111" applyNumberFormat="1" applyFont="1" applyBorder="1" applyAlignment="1"/>
    <xf numFmtId="165" fontId="8" fillId="0" borderId="27" xfId="111" applyNumberFormat="1" applyFont="1" applyBorder="1" applyAlignment="1"/>
    <xf numFmtId="10" fontId="8" fillId="0" borderId="27" xfId="111" applyNumberFormat="1" applyFont="1" applyBorder="1" applyAlignment="1">
      <alignment horizontal="left"/>
    </xf>
    <xf numFmtId="165" fontId="8" fillId="0" borderId="27" xfId="111" applyNumberFormat="1" applyFont="1" applyBorder="1" applyAlignment="1">
      <alignment horizontal="right"/>
    </xf>
    <xf numFmtId="165" fontId="8" fillId="0" borderId="21" xfId="102" applyNumberFormat="1" applyFont="1" applyBorder="1" applyAlignment="1">
      <alignment vertical="center"/>
    </xf>
    <xf numFmtId="0" fontId="4" fillId="66" borderId="0" xfId="102" applyFont="1" applyFill="1" applyBorder="1" applyAlignment="1">
      <alignment horizontal="left" vertical="center"/>
    </xf>
    <xf numFmtId="2" fontId="8" fillId="0" borderId="21" xfId="0" applyNumberFormat="1" applyFont="1" applyFill="1" applyBorder="1" applyAlignment="1">
      <alignment horizontal="right"/>
    </xf>
    <xf numFmtId="2" fontId="8" fillId="0" borderId="21" xfId="111" applyNumberFormat="1" applyFont="1" applyBorder="1" applyAlignment="1" applyProtection="1">
      <alignment horizontal="center"/>
    </xf>
    <xf numFmtId="2" fontId="8" fillId="0" borderId="21" xfId="102" applyNumberFormat="1" applyFont="1" applyBorder="1" applyAlignment="1">
      <alignment horizontal="right" vertical="center"/>
    </xf>
    <xf numFmtId="0" fontId="8" fillId="0" borderId="25" xfId="102" applyFont="1" applyBorder="1" applyAlignment="1">
      <alignment horizontal="right" vertical="center"/>
    </xf>
    <xf numFmtId="165" fontId="8" fillId="0" borderId="25" xfId="111" applyNumberFormat="1" applyFont="1" applyBorder="1" applyAlignment="1">
      <alignment horizontal="right" vertical="center"/>
    </xf>
    <xf numFmtId="0" fontId="8" fillId="0" borderId="25" xfId="102" applyFont="1" applyBorder="1" applyAlignment="1">
      <alignment horizontal="center" vertical="center"/>
    </xf>
    <xf numFmtId="165" fontId="8" fillId="0" borderId="25" xfId="111" applyNumberFormat="1" applyFont="1" applyBorder="1" applyAlignment="1">
      <alignment horizontal="left" vertical="center"/>
    </xf>
    <xf numFmtId="0" fontId="8" fillId="0" borderId="25" xfId="102" applyFont="1" applyFill="1" applyBorder="1" applyAlignment="1">
      <alignment horizontal="right" wrapText="1"/>
    </xf>
    <xf numFmtId="0" fontId="8" fillId="0" borderId="24" xfId="102" applyFont="1" applyFill="1" applyBorder="1" applyAlignment="1">
      <alignment horizontal="right" wrapText="1"/>
    </xf>
    <xf numFmtId="0" fontId="8" fillId="0" borderId="25" xfId="102" applyFont="1" applyBorder="1" applyAlignment="1">
      <alignment horizontal="right" vertical="center"/>
    </xf>
    <xf numFmtId="165" fontId="8" fillId="0" borderId="25" xfId="111" applyNumberFormat="1" applyFont="1" applyBorder="1" applyAlignment="1">
      <alignment horizontal="right" vertical="center"/>
    </xf>
    <xf numFmtId="165" fontId="8" fillId="0" borderId="27" xfId="102" applyNumberFormat="1" applyFont="1" applyBorder="1" applyAlignment="1">
      <alignment vertical="center"/>
    </xf>
    <xf numFmtId="0" fontId="8" fillId="0" borderId="27" xfId="102" applyFont="1" applyBorder="1" applyAlignment="1">
      <alignment vertical="center"/>
    </xf>
    <xf numFmtId="0" fontId="8" fillId="0" borderId="27" xfId="102" applyFont="1" applyBorder="1" applyAlignment="1">
      <alignment horizontal="right" vertical="center" wrapText="1"/>
    </xf>
    <xf numFmtId="165" fontId="8" fillId="0" borderId="27" xfId="111" applyNumberFormat="1" applyFont="1" applyBorder="1" applyAlignment="1">
      <alignment horizontal="right" vertical="center"/>
    </xf>
    <xf numFmtId="165" fontId="8" fillId="0" borderId="27" xfId="102" applyNumberFormat="1" applyFont="1" applyBorder="1" applyAlignment="1">
      <alignment horizontal="left" vertical="center"/>
    </xf>
    <xf numFmtId="0" fontId="8" fillId="0" borderId="27" xfId="102" applyFont="1" applyFill="1" applyBorder="1" applyAlignment="1">
      <alignment horizontal="right" wrapText="1"/>
    </xf>
    <xf numFmtId="0" fontId="8" fillId="0" borderId="27" xfId="102" applyFont="1" applyBorder="1" applyAlignment="1">
      <alignment horizontal="center" vertical="center"/>
    </xf>
    <xf numFmtId="165" fontId="8" fillId="0" borderId="27" xfId="111" applyNumberFormat="1" applyFont="1" applyBorder="1" applyAlignment="1">
      <alignment horizontal="left" vertical="center"/>
    </xf>
    <xf numFmtId="0" fontId="8" fillId="0" borderId="27" xfId="102" applyFont="1" applyFill="1" applyBorder="1" applyAlignment="1">
      <alignment horizontal="right" vertical="center" wrapText="1"/>
    </xf>
    <xf numFmtId="3" fontId="8" fillId="0" borderId="27" xfId="96" applyNumberFormat="1" applyFont="1" applyBorder="1" applyAlignment="1">
      <alignment horizontal="right" vertical="center"/>
    </xf>
    <xf numFmtId="10" fontId="8" fillId="0" borderId="27" xfId="111" applyNumberFormat="1" applyFont="1" applyBorder="1" applyAlignment="1">
      <alignment horizontal="left" vertical="center"/>
    </xf>
    <xf numFmtId="0" fontId="4" fillId="0" borderId="0" xfId="0" applyFont="1" applyAlignment="1">
      <alignment horizontal="left"/>
    </xf>
    <xf numFmtId="0" fontId="5" fillId="0" borderId="0" xfId="0" applyFont="1" applyAlignment="1">
      <alignment horizontal="justify" wrapText="1"/>
    </xf>
    <xf numFmtId="0" fontId="8" fillId="66" borderId="27" xfId="0" applyFont="1" applyFill="1" applyBorder="1" applyAlignment="1" applyProtection="1">
      <alignment horizontal="left"/>
      <protection locked="0"/>
    </xf>
    <xf numFmtId="0" fontId="4" fillId="0" borderId="0" xfId="0" applyFont="1" applyFill="1" applyBorder="1" applyAlignment="1" applyProtection="1">
      <alignment horizontal="left"/>
    </xf>
    <xf numFmtId="0" fontId="5" fillId="71" borderId="0"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22" fillId="66" borderId="27"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xf>
    <xf numFmtId="0" fontId="23" fillId="66" borderId="27" xfId="92" applyFont="1" applyFill="1" applyBorder="1" applyAlignment="1" applyProtection="1">
      <alignment horizontal="left"/>
      <protection locked="0"/>
    </xf>
    <xf numFmtId="0" fontId="22" fillId="66" borderId="23"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22" fillId="66" borderId="23" xfId="0" applyFont="1" applyFill="1" applyBorder="1" applyAlignment="1" applyProtection="1">
      <alignment horizontal="left" vertical="center" wrapText="1"/>
    </xf>
    <xf numFmtId="0" fontId="22" fillId="66" borderId="27" xfId="0" applyFont="1" applyFill="1" applyBorder="1" applyAlignment="1" applyProtection="1">
      <alignment horizontal="left" vertical="center" wrapText="1"/>
    </xf>
    <xf numFmtId="0" fontId="22" fillId="66" borderId="27" xfId="102" applyFont="1" applyFill="1" applyBorder="1" applyAlignment="1" applyProtection="1">
      <alignment horizontal="left" vertical="center" wrapText="1"/>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0" xfId="0" applyFont="1" applyBorder="1" applyAlignment="1">
      <alignment horizontal="left" vertical="center" wrapText="1"/>
    </xf>
    <xf numFmtId="0" fontId="8" fillId="0" borderId="25" xfId="0" applyFont="1" applyBorder="1" applyAlignment="1">
      <alignment horizontal="right" vertical="center"/>
    </xf>
    <xf numFmtId="0" fontId="8" fillId="0" borderId="24" xfId="0" applyFont="1" applyBorder="1" applyAlignment="1">
      <alignment horizontal="right" vertical="center"/>
    </xf>
    <xf numFmtId="0" fontId="8" fillId="0" borderId="22" xfId="0" applyFont="1" applyBorder="1" applyAlignment="1">
      <alignment horizontal="right" vertical="center"/>
    </xf>
    <xf numFmtId="0" fontId="8" fillId="0" borderId="25" xfId="0" applyFont="1" applyBorder="1" applyAlignment="1">
      <alignment horizontal="right" vertical="center" wrapText="1"/>
    </xf>
    <xf numFmtId="0" fontId="8" fillId="0" borderId="24" xfId="0" applyFont="1" applyBorder="1" applyAlignment="1">
      <alignment horizontal="right" vertical="center" wrapText="1"/>
    </xf>
    <xf numFmtId="0" fontId="8" fillId="0" borderId="25" xfId="102" applyFont="1" applyFill="1" applyBorder="1" applyAlignment="1">
      <alignment horizontal="right" wrapText="1"/>
    </xf>
    <xf numFmtId="0" fontId="8" fillId="0" borderId="24" xfId="102" applyFont="1" applyFill="1" applyBorder="1" applyAlignment="1">
      <alignment horizontal="right" wrapText="1"/>
    </xf>
    <xf numFmtId="0" fontId="8" fillId="0" borderId="25" xfId="102" applyFont="1" applyBorder="1" applyAlignment="1">
      <alignment horizontal="right" vertical="center"/>
    </xf>
    <xf numFmtId="0" fontId="8" fillId="0" borderId="24" xfId="102" applyFont="1" applyBorder="1" applyAlignment="1">
      <alignment horizontal="right" vertical="center"/>
    </xf>
    <xf numFmtId="165" fontId="8" fillId="0" borderId="25" xfId="111" applyNumberFormat="1" applyFont="1" applyBorder="1" applyAlignment="1">
      <alignment horizontal="right" vertical="center"/>
    </xf>
    <xf numFmtId="165" fontId="8" fillId="0" borderId="24" xfId="111" applyNumberFormat="1" applyFont="1" applyBorder="1" applyAlignment="1">
      <alignment horizontal="right" vertical="center"/>
    </xf>
    <xf numFmtId="0" fontId="8" fillId="0" borderId="25" xfId="102" applyFont="1" applyBorder="1" applyAlignment="1">
      <alignment horizontal="center" vertical="center"/>
    </xf>
    <xf numFmtId="0" fontId="8" fillId="0" borderId="24" xfId="102" applyFont="1" applyBorder="1" applyAlignment="1">
      <alignment horizontal="center" vertical="center"/>
    </xf>
    <xf numFmtId="165" fontId="8" fillId="0" borderId="25" xfId="111" applyNumberFormat="1" applyFont="1" applyBorder="1" applyAlignment="1">
      <alignment horizontal="left" vertical="center"/>
    </xf>
    <xf numFmtId="165" fontId="8" fillId="0" borderId="24" xfId="111" applyNumberFormat="1" applyFont="1" applyBorder="1" applyAlignment="1">
      <alignment horizontal="left" vertical="center"/>
    </xf>
    <xf numFmtId="0" fontId="8" fillId="0" borderId="25" xfId="102" applyFont="1" applyFill="1" applyBorder="1" applyAlignment="1">
      <alignment horizontal="right" vertical="center" wrapText="1"/>
    </xf>
    <xf numFmtId="0" fontId="8" fillId="0" borderId="24" xfId="102" applyFont="1" applyFill="1" applyBorder="1" applyAlignment="1">
      <alignment horizontal="right" vertical="center" wrapText="1"/>
    </xf>
    <xf numFmtId="0" fontId="22" fillId="66" borderId="23" xfId="0" applyFont="1" applyFill="1" applyBorder="1" applyAlignment="1" applyProtection="1">
      <alignment horizontal="left"/>
    </xf>
    <xf numFmtId="0" fontId="22" fillId="66" borderId="27" xfId="0" applyFont="1" applyFill="1" applyBorder="1" applyAlignment="1" applyProtection="1">
      <alignment horizontal="left"/>
    </xf>
    <xf numFmtId="0" fontId="4" fillId="0" borderId="0" xfId="102" applyFont="1" applyAlignment="1">
      <alignment horizontal="left"/>
    </xf>
    <xf numFmtId="0" fontId="28" fillId="0" borderId="24" xfId="102" applyBorder="1" applyAlignment="1">
      <alignment horizontal="right" vertical="center"/>
    </xf>
    <xf numFmtId="0" fontId="28" fillId="0" borderId="24" xfId="102" applyBorder="1" applyAlignment="1">
      <alignment horizontal="left" vertical="center"/>
    </xf>
    <xf numFmtId="0" fontId="28" fillId="0" borderId="24" xfId="102" applyFill="1" applyBorder="1" applyAlignment="1">
      <alignment horizontal="right" wrapText="1"/>
    </xf>
    <xf numFmtId="0" fontId="8" fillId="0" borderId="22" xfId="102" applyFont="1" applyBorder="1" applyAlignment="1">
      <alignment horizontal="right" vertical="center"/>
    </xf>
    <xf numFmtId="165" fontId="8" fillId="0" borderId="25" xfId="111" applyNumberFormat="1" applyFont="1" applyFill="1" applyBorder="1" applyAlignment="1">
      <alignment horizontal="right" vertical="center"/>
    </xf>
    <xf numFmtId="165" fontId="8" fillId="0" borderId="22" xfId="111" applyNumberFormat="1" applyFont="1" applyFill="1" applyBorder="1" applyAlignment="1">
      <alignment horizontal="right" vertical="center"/>
    </xf>
    <xf numFmtId="0" fontId="8" fillId="0" borderId="25" xfId="102" applyFont="1" applyFill="1" applyBorder="1" applyAlignment="1">
      <alignment horizontal="center" vertical="center"/>
    </xf>
    <xf numFmtId="0" fontId="8" fillId="0" borderId="22" xfId="102" applyFont="1" applyFill="1" applyBorder="1" applyAlignment="1">
      <alignment horizontal="center" vertical="center"/>
    </xf>
    <xf numFmtId="165" fontId="8" fillId="0" borderId="25" xfId="102" applyNumberFormat="1" applyFont="1" applyFill="1" applyBorder="1" applyAlignment="1">
      <alignment vertical="center"/>
    </xf>
    <xf numFmtId="165" fontId="8" fillId="0" borderId="22" xfId="102" applyNumberFormat="1" applyFont="1" applyFill="1" applyBorder="1" applyAlignment="1">
      <alignment vertical="center"/>
    </xf>
    <xf numFmtId="0" fontId="28" fillId="0" borderId="24" xfId="102" applyBorder="1" applyAlignment="1">
      <alignment horizontal="right" wrapText="1"/>
    </xf>
    <xf numFmtId="0" fontId="28" fillId="0" borderId="24" xfId="102" applyBorder="1" applyAlignment="1">
      <alignment horizontal="right"/>
    </xf>
    <xf numFmtId="3" fontId="8" fillId="0" borderId="25" xfId="96" applyNumberFormat="1" applyFont="1" applyBorder="1" applyAlignment="1">
      <alignment horizontal="left" vertical="center"/>
    </xf>
    <xf numFmtId="3" fontId="8" fillId="0" borderId="24" xfId="96" applyNumberFormat="1" applyFont="1" applyBorder="1" applyAlignment="1">
      <alignment horizontal="left" vertical="center"/>
    </xf>
    <xf numFmtId="3" fontId="8" fillId="0" borderId="25" xfId="96" applyNumberFormat="1" applyFont="1" applyBorder="1" applyAlignment="1">
      <alignment horizontal="right" vertical="center"/>
    </xf>
    <xf numFmtId="3" fontId="8" fillId="0" borderId="24" xfId="96" applyNumberFormat="1" applyFont="1" applyBorder="1" applyAlignment="1">
      <alignment horizontal="right" vertical="center"/>
    </xf>
    <xf numFmtId="0" fontId="22" fillId="66" borderId="23" xfId="102" applyFont="1" applyFill="1" applyBorder="1" applyAlignment="1" applyProtection="1">
      <alignment horizontal="left"/>
    </xf>
    <xf numFmtId="0" fontId="22" fillId="66" borderId="27" xfId="102" applyFont="1" applyFill="1" applyBorder="1" applyAlignment="1" applyProtection="1">
      <alignment horizontal="left"/>
    </xf>
  </cellXfs>
  <cellStyles count="176">
    <cellStyle name="20 % - Akzent1" xfId="1"/>
    <cellStyle name="20 % - Akzent2" xfId="2"/>
    <cellStyle name="20 % - Akzent3" xfId="3"/>
    <cellStyle name="20 % - Akzent4" xfId="4"/>
    <cellStyle name="20 % - Akzent5" xfId="5"/>
    <cellStyle name="20 % - Akzent6" xfId="6"/>
    <cellStyle name="20% - Akzent1" xfId="7"/>
    <cellStyle name="20% - Akzent2" xfId="8"/>
    <cellStyle name="20% - Akzent3" xfId="9"/>
    <cellStyle name="20% - Akzent4" xfId="10"/>
    <cellStyle name="20% - Akzent5" xfId="11"/>
    <cellStyle name="20% - Akzent6" xfId="12"/>
    <cellStyle name="40 % - Akzent1" xfId="13"/>
    <cellStyle name="40 % - Akzent2" xfId="14"/>
    <cellStyle name="40 % - Akzent3" xfId="15"/>
    <cellStyle name="40 % - Akzent4" xfId="16"/>
    <cellStyle name="40 % - Akzent5" xfId="17"/>
    <cellStyle name="40 % - Akzent6" xfId="18"/>
    <cellStyle name="40% - Akzent1" xfId="19"/>
    <cellStyle name="40% - Akzent2" xfId="20"/>
    <cellStyle name="40% - Akzent3" xfId="21"/>
    <cellStyle name="40% - Akzent4" xfId="22"/>
    <cellStyle name="40% - Akzent5" xfId="23"/>
    <cellStyle name="40% - Akzent6" xfId="24"/>
    <cellStyle name="60 % - Akzent1" xfId="25"/>
    <cellStyle name="60 % - Akzent2" xfId="26"/>
    <cellStyle name="60 % - Akzent3" xfId="27"/>
    <cellStyle name="60 % - Akzent4" xfId="28"/>
    <cellStyle name="60 % - Akzent5" xfId="29"/>
    <cellStyle name="60 % - Akzent6" xfId="30"/>
    <cellStyle name="60% - Akzent1" xfId="31"/>
    <cellStyle name="60% - Akzent2" xfId="32"/>
    <cellStyle name="60% - Akzent3" xfId="33"/>
    <cellStyle name="60% - Akzent4" xfId="34"/>
    <cellStyle name="60% - Akzent5" xfId="35"/>
    <cellStyle name="60% - Akzent6" xfId="36"/>
    <cellStyle name="Accent1 - 20%" xfId="37"/>
    <cellStyle name="Accent1 - 40%" xfId="38"/>
    <cellStyle name="Accent1 - 60%" xfId="39"/>
    <cellStyle name="Accent1 2" xfId="40"/>
    <cellStyle name="Accent2 - 20%" xfId="41"/>
    <cellStyle name="Accent2 - 40%" xfId="42"/>
    <cellStyle name="Accent2 - 60%" xfId="43"/>
    <cellStyle name="Accent2 2" xfId="44"/>
    <cellStyle name="Accent3 - 20%" xfId="45"/>
    <cellStyle name="Accent3 - 40%" xfId="46"/>
    <cellStyle name="Accent3 - 60%" xfId="47"/>
    <cellStyle name="Accent3 2" xfId="48"/>
    <cellStyle name="Accent4 - 20%" xfId="49"/>
    <cellStyle name="Accent4 - 40%" xfId="50"/>
    <cellStyle name="Accent4 - 60%" xfId="51"/>
    <cellStyle name="Accent4 2" xfId="52"/>
    <cellStyle name="Accent5 - 20%" xfId="53"/>
    <cellStyle name="Accent5 - 40%" xfId="54"/>
    <cellStyle name="Accent5 - 60%" xfId="55"/>
    <cellStyle name="Accent5 2" xfId="56"/>
    <cellStyle name="Accent6 - 20%" xfId="57"/>
    <cellStyle name="Accent6 - 40%" xfId="58"/>
    <cellStyle name="Accent6 - 60%" xfId="59"/>
    <cellStyle name="Accent6 2" xfId="60"/>
    <cellStyle name="Akzent1 2" xfId="61"/>
    <cellStyle name="Akzent2 2" xfId="62"/>
    <cellStyle name="Akzent3 2" xfId="63"/>
    <cellStyle name="Akzent4 2" xfId="64"/>
    <cellStyle name="Akzent5 2" xfId="65"/>
    <cellStyle name="Akzent6 2" xfId="66"/>
    <cellStyle name="Ausgabe" xfId="67"/>
    <cellStyle name="Ausgabe 2" xfId="68"/>
    <cellStyle name="Bad" xfId="69"/>
    <cellStyle name="Berechnung" xfId="70"/>
    <cellStyle name="Berechnung 2" xfId="71"/>
    <cellStyle name="Calculation" xfId="72"/>
    <cellStyle name="Check Cell" xfId="73"/>
    <cellStyle name="Eingabe" xfId="74"/>
    <cellStyle name="Eingabe 2" xfId="75"/>
    <cellStyle name="Emphasis 1" xfId="76"/>
    <cellStyle name="Emphasis 2" xfId="77"/>
    <cellStyle name="Emphasis 3" xfId="78"/>
    <cellStyle name="Ergebnis" xfId="79"/>
    <cellStyle name="Ergebnis 2" xfId="80"/>
    <cellStyle name="Erklärender Text" xfId="81"/>
    <cellStyle name="Erklärender Text 2" xfId="82"/>
    <cellStyle name="Good" xfId="83"/>
    <cellStyle name="Gut" xfId="84"/>
    <cellStyle name="Gut 2" xfId="85"/>
    <cellStyle name="Heading 1" xfId="86"/>
    <cellStyle name="Heading 2" xfId="87"/>
    <cellStyle name="Heading 3" xfId="88"/>
    <cellStyle name="Heading 4" xfId="89"/>
    <cellStyle name="Input" xfId="90"/>
    <cellStyle name="Komma 2" xfId="91"/>
    <cellStyle name="Lien hypertexte" xfId="92" builtinId="8"/>
    <cellStyle name="Linked Cell" xfId="93"/>
    <cellStyle name="Milliers" xfId="94" builtinId="3"/>
    <cellStyle name="Milliers 2" xfId="95"/>
    <cellStyle name="Milliers 2 2" xfId="96"/>
    <cellStyle name="Milliers 3" xfId="97"/>
    <cellStyle name="Milliers 4" xfId="98"/>
    <cellStyle name="Milliers 5" xfId="99"/>
    <cellStyle name="Neutral" xfId="100"/>
    <cellStyle name="Neutral 2" xfId="101"/>
    <cellStyle name="Normal" xfId="0" builtinId="0"/>
    <cellStyle name="Normal 2" xfId="102"/>
    <cellStyle name="Normal 3" xfId="103"/>
    <cellStyle name="Normal 4" xfId="104"/>
    <cellStyle name="Normal 5" xfId="105"/>
    <cellStyle name="Normal 6" xfId="106"/>
    <cellStyle name="Notiz 2" xfId="107"/>
    <cellStyle name="Output" xfId="108"/>
    <cellStyle name="Pourcentage" xfId="109" builtinId="5"/>
    <cellStyle name="Pourcentage 2" xfId="110"/>
    <cellStyle name="Pourcentage 2 2" xfId="111"/>
    <cellStyle name="Pourcentage 3" xfId="112"/>
    <cellStyle name="Pourcentage 4" xfId="113"/>
    <cellStyle name="Pourcentage 5" xfId="114"/>
    <cellStyle name="Prozent 2" xfId="115"/>
    <cellStyle name="SAPBEXaggData" xfId="116"/>
    <cellStyle name="SAPBEXaggDataEmph" xfId="117"/>
    <cellStyle name="SAPBEXaggItem" xfId="118"/>
    <cellStyle name="SAPBEXaggItemX" xfId="119"/>
    <cellStyle name="SAPBEXchaText" xfId="120"/>
    <cellStyle name="SAPBEXexcBad7" xfId="121"/>
    <cellStyle name="SAPBEXexcBad8" xfId="122"/>
    <cellStyle name="SAPBEXexcBad9" xfId="123"/>
    <cellStyle name="SAPBEXexcCritical4" xfId="124"/>
    <cellStyle name="SAPBEXexcCritical5" xfId="125"/>
    <cellStyle name="SAPBEXexcCritical6" xfId="126"/>
    <cellStyle name="SAPBEXexcGood1" xfId="127"/>
    <cellStyle name="SAPBEXexcGood2" xfId="128"/>
    <cellStyle name="SAPBEXexcGood3" xfId="129"/>
    <cellStyle name="SAPBEXfilterDrill" xfId="130"/>
    <cellStyle name="SAPBEXfilterItem" xfId="131"/>
    <cellStyle name="SAPBEXfilterText" xfId="132"/>
    <cellStyle name="SAPBEXformats" xfId="133"/>
    <cellStyle name="SAPBEXheaderItem" xfId="134"/>
    <cellStyle name="SAPBEXheaderText" xfId="135"/>
    <cellStyle name="SAPBEXHLevel0" xfId="136"/>
    <cellStyle name="SAPBEXHLevel0X" xfId="137"/>
    <cellStyle name="SAPBEXHLevel1" xfId="138"/>
    <cellStyle name="SAPBEXHLevel1X" xfId="139"/>
    <cellStyle name="SAPBEXHLevel2" xfId="140"/>
    <cellStyle name="SAPBEXHLevel2X" xfId="141"/>
    <cellStyle name="SAPBEXHLevel3" xfId="142"/>
    <cellStyle name="SAPBEXHLevel3X" xfId="143"/>
    <cellStyle name="SAPBEXinputData" xfId="144"/>
    <cellStyle name="SAPBEXItemHeader" xfId="145"/>
    <cellStyle name="SAPBEXresData" xfId="146"/>
    <cellStyle name="SAPBEXresDataEmph" xfId="147"/>
    <cellStyle name="SAPBEXresItem" xfId="148"/>
    <cellStyle name="SAPBEXresItemX" xfId="149"/>
    <cellStyle name="SAPBEXstdData" xfId="150"/>
    <cellStyle name="SAPBEXstdDataEmph" xfId="151"/>
    <cellStyle name="SAPBEXstdItem" xfId="152"/>
    <cellStyle name="SAPBEXstdItemX" xfId="153"/>
    <cellStyle name="SAPBEXtitle" xfId="154"/>
    <cellStyle name="SAPBEXunassignedItem" xfId="155"/>
    <cellStyle name="SAPBEXundefined" xfId="156"/>
    <cellStyle name="Schlecht 2" xfId="157"/>
    <cellStyle name="Sheet Title" xfId="158"/>
    <cellStyle name="Standard 2" xfId="159"/>
    <cellStyle name="Standard 2 2" xfId="160"/>
    <cellStyle name="Standard 2 3" xfId="161"/>
    <cellStyle name="Standard 3" xfId="162"/>
    <cellStyle name="Standard 3 2" xfId="163"/>
    <cellStyle name="Standard 4" xfId="164"/>
    <cellStyle name="Standard 5" xfId="165"/>
    <cellStyle name="Titel3" xfId="166"/>
    <cellStyle name="Überschrift 1 2" xfId="167"/>
    <cellStyle name="Überschrift 2 2" xfId="168"/>
    <cellStyle name="Überschrift 3 2" xfId="169"/>
    <cellStyle name="Überschrift 4 2" xfId="170"/>
    <cellStyle name="Überschrift 5" xfId="171"/>
    <cellStyle name="Verknüpfte Zelle 2" xfId="172"/>
    <cellStyle name="Warnender Text 2" xfId="173"/>
    <cellStyle name="Warning Text" xfId="174"/>
    <cellStyle name="Zelle überprüfen 2" xfId="17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Haushaltsgleichgewicht</a:t>
            </a:r>
          </a:p>
        </c:rich>
      </c:tx>
      <c:layout>
        <c:manualLayout>
          <c:xMode val="edge"/>
          <c:yMode val="edge"/>
          <c:x val="0.32692335605700296"/>
          <c:y val="2.8625954198473282E-2"/>
        </c:manualLayout>
      </c:layout>
      <c:overlay val="0"/>
      <c:spPr>
        <a:noFill/>
        <a:ln w="25400">
          <a:noFill/>
        </a:ln>
      </c:spPr>
    </c:title>
    <c:autoTitleDeleted val="0"/>
    <c:plotArea>
      <c:layout>
        <c:manualLayout>
          <c:layoutTarget val="inner"/>
          <c:xMode val="edge"/>
          <c:yMode val="edge"/>
          <c:x val="0.33154384145857896"/>
          <c:y val="0.35877862595419846"/>
          <c:w val="0.33557068973540383"/>
          <c:h val="0.47709923664122139"/>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'Kennzahlentabelle IDHEAP'!$AQ$9:$AQ$12</c:f>
              <c:strCache>
                <c:ptCount val="4"/>
                <c:pt idx="0">
                  <c:v>Deckung des Aufwands (K1)</c:v>
                </c:pt>
                <c:pt idx="1">
                  <c:v>Selbstfinanzierung der Nettoinvestitionen (K2)</c:v>
                </c:pt>
                <c:pt idx="2">
                  <c:v>Zusätzliche Nettoverpflichtungen (K3)</c:v>
                </c:pt>
                <c:pt idx="3">
                  <c:v>Nettozinsbelastung im Verhältnis der Steuereinnahmen (K4)</c:v>
                </c:pt>
              </c:strCache>
            </c:strRef>
          </c:cat>
          <c:val>
            <c:numRef>
              <c:f>'Kennzahlentabelle IDHEAP'!$D$9:$D$12</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90F2-4623-BE7F-3B1BF36DDC57}"/>
            </c:ext>
          </c:extLst>
        </c:ser>
        <c:ser>
          <c:idx val="1"/>
          <c:order val="1"/>
          <c:tx>
            <c:v>Valeurs moyennes des indicateurs</c:v>
          </c:tx>
          <c:spPr>
            <a:ln w="12700">
              <a:solidFill>
                <a:srgbClr val="000080"/>
              </a:solidFill>
              <a:prstDash val="sysDash"/>
            </a:ln>
          </c:spPr>
          <c:marker>
            <c:symbol val="none"/>
          </c:marker>
          <c:cat>
            <c:strRef>
              <c:f>'Kennzahlentabelle IDHEAP'!$AQ$9:$AQ$12</c:f>
              <c:strCache>
                <c:ptCount val="4"/>
                <c:pt idx="0">
                  <c:v>Deckung des Aufwands (K1)</c:v>
                </c:pt>
                <c:pt idx="1">
                  <c:v>Selbstfinanzierung der Nettoinvestitionen (K2)</c:v>
                </c:pt>
                <c:pt idx="2">
                  <c:v>Zusätzliche Nettoverpflichtungen (K3)</c:v>
                </c:pt>
                <c:pt idx="3">
                  <c:v>Nettozinsbelastung im Verhältnis der Steuereinnahmen (K4)</c:v>
                </c:pt>
              </c:strCache>
            </c:strRef>
          </c:cat>
          <c:val>
            <c:numRef>
              <c:f>'Kennzahlentabelle IDHEAP'!$AR$9:$AR$12</c:f>
              <c:numCache>
                <c:formatCode>General</c:formatCode>
                <c:ptCount val="4"/>
                <c:pt idx="0">
                  <c:v>4</c:v>
                </c:pt>
                <c:pt idx="1">
                  <c:v>4</c:v>
                </c:pt>
                <c:pt idx="2">
                  <c:v>4</c:v>
                </c:pt>
                <c:pt idx="3">
                  <c:v>4</c:v>
                </c:pt>
              </c:numCache>
            </c:numRef>
          </c:val>
          <c:extLst xmlns:c16r2="http://schemas.microsoft.com/office/drawing/2015/06/chart">
            <c:ext xmlns:c16="http://schemas.microsoft.com/office/drawing/2014/chart" uri="{C3380CC4-5D6E-409C-BE32-E72D297353CC}">
              <c16:uniqueId val="{00000001-90F2-4623-BE7F-3B1BF36DDC57}"/>
            </c:ext>
          </c:extLst>
        </c:ser>
        <c:ser>
          <c:idx val="2"/>
          <c:order val="2"/>
          <c:tx>
            <c:v>max</c:v>
          </c:tx>
          <c:spPr>
            <a:ln w="12700">
              <a:solidFill>
                <a:srgbClr val="000080"/>
              </a:solidFill>
              <a:prstDash val="sysDash"/>
            </a:ln>
          </c:spPr>
          <c:marker>
            <c:symbol val="none"/>
          </c:marker>
          <c:cat>
            <c:strRef>
              <c:f>'Kennzahlentabelle IDHEAP'!$AQ$9:$AQ$12</c:f>
              <c:strCache>
                <c:ptCount val="4"/>
                <c:pt idx="0">
                  <c:v>Deckung des Aufwands (K1)</c:v>
                </c:pt>
                <c:pt idx="1">
                  <c:v>Selbstfinanzierung der Nettoinvestitionen (K2)</c:v>
                </c:pt>
                <c:pt idx="2">
                  <c:v>Zusätzliche Nettoverpflichtungen (K3)</c:v>
                </c:pt>
                <c:pt idx="3">
                  <c:v>Nettozinsbelastung im Verhältnis der Steuereinnahmen (K4)</c:v>
                </c:pt>
              </c:strCache>
            </c:strRef>
          </c:cat>
          <c:val>
            <c:numRef>
              <c:f>'Kennzahlentabelle IDHEAP'!$AS$9:$AS$12</c:f>
              <c:numCache>
                <c:formatCode>General</c:formatCode>
                <c:ptCount val="4"/>
                <c:pt idx="0">
                  <c:v>6</c:v>
                </c:pt>
                <c:pt idx="1">
                  <c:v>6</c:v>
                </c:pt>
                <c:pt idx="2">
                  <c:v>6</c:v>
                </c:pt>
                <c:pt idx="3">
                  <c:v>6</c:v>
                </c:pt>
              </c:numCache>
            </c:numRef>
          </c:val>
          <c:extLst xmlns:c16r2="http://schemas.microsoft.com/office/drawing/2015/06/chart">
            <c:ext xmlns:c16="http://schemas.microsoft.com/office/drawing/2014/chart" uri="{C3380CC4-5D6E-409C-BE32-E72D297353CC}">
              <c16:uniqueId val="{00000002-90F2-4623-BE7F-3B1BF36DDC57}"/>
            </c:ext>
          </c:extLst>
        </c:ser>
        <c:dLbls>
          <c:showLegendKey val="0"/>
          <c:showVal val="0"/>
          <c:showCatName val="0"/>
          <c:showSerName val="0"/>
          <c:showPercent val="0"/>
          <c:showBubbleSize val="0"/>
        </c:dLbls>
        <c:axId val="347429400"/>
        <c:axId val="347429008"/>
      </c:radarChart>
      <c:catAx>
        <c:axId val="347429400"/>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347429008"/>
        <c:crosses val="autoZero"/>
        <c:auto val="0"/>
        <c:lblAlgn val="ctr"/>
        <c:lblOffset val="100"/>
        <c:noMultiLvlLbl val="0"/>
      </c:catAx>
      <c:valAx>
        <c:axId val="347429008"/>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347429400"/>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Qualität der Haushaltführung</a:t>
            </a:r>
          </a:p>
        </c:rich>
      </c:tx>
      <c:layout>
        <c:manualLayout>
          <c:xMode val="edge"/>
          <c:yMode val="edge"/>
          <c:x val="0.28811523224476299"/>
          <c:y val="2.8790786948176585E-2"/>
        </c:manualLayout>
      </c:layout>
      <c:overlay val="0"/>
      <c:spPr>
        <a:noFill/>
        <a:ln w="25400">
          <a:noFill/>
        </a:ln>
      </c:spPr>
    </c:title>
    <c:autoTitleDeleted val="0"/>
    <c:plotArea>
      <c:layout>
        <c:manualLayout>
          <c:layoutTarget val="inner"/>
          <c:xMode val="edge"/>
          <c:yMode val="edge"/>
          <c:x val="0.32171581769436997"/>
          <c:y val="0.29750479846449135"/>
          <c:w val="0.35656836461126007"/>
          <c:h val="0.51055662188099804"/>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'Kennzahlentabelle IDHEAP'!$AQ$14:$AQ$17</c:f>
              <c:strCache>
                <c:ptCount val="4"/>
                <c:pt idx="0">
                  <c:v>Beherrschung der laufenden Ausgaben pro Einwohner (K5)</c:v>
                </c:pt>
                <c:pt idx="1">
                  <c:v>Investitionsanstrengung (K6)</c:v>
                </c:pt>
                <c:pt idx="2">
                  <c:v>Genauigkeit der Steuerprognose (K7)</c:v>
                </c:pt>
                <c:pt idx="3">
                  <c:v>Durchschnittliche Schuldzinsen (K8)</c:v>
                </c:pt>
              </c:strCache>
            </c:strRef>
          </c:cat>
          <c:val>
            <c:numRef>
              <c:f>'Kennzahlentabelle IDHEAP'!$D$14:$D$17</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A618-4C68-B5BC-612A94D7825C}"/>
            </c:ext>
          </c:extLst>
        </c:ser>
        <c:ser>
          <c:idx val="1"/>
          <c:order val="1"/>
          <c:tx>
            <c:v>Valeurs moyennes des indicateurs</c:v>
          </c:tx>
          <c:spPr>
            <a:ln w="12700">
              <a:solidFill>
                <a:srgbClr val="000080"/>
              </a:solidFill>
              <a:prstDash val="sysDash"/>
            </a:ln>
          </c:spPr>
          <c:marker>
            <c:symbol val="none"/>
          </c:marker>
          <c:cat>
            <c:strRef>
              <c:f>'Kennzahlentabelle IDHEAP'!$AQ$14:$AQ$17</c:f>
              <c:strCache>
                <c:ptCount val="4"/>
                <c:pt idx="0">
                  <c:v>Beherrschung der laufenden Ausgaben pro Einwohner (K5)</c:v>
                </c:pt>
                <c:pt idx="1">
                  <c:v>Investitionsanstrengung (K6)</c:v>
                </c:pt>
                <c:pt idx="2">
                  <c:v>Genauigkeit der Steuerprognose (K7)</c:v>
                </c:pt>
                <c:pt idx="3">
                  <c:v>Durchschnittliche Schuldzinsen (K8)</c:v>
                </c:pt>
              </c:strCache>
            </c:strRef>
          </c:cat>
          <c:val>
            <c:numRef>
              <c:f>'Kennzahlentabelle IDHEAP'!$AR$14:$AR$17</c:f>
              <c:numCache>
                <c:formatCode>General</c:formatCode>
                <c:ptCount val="4"/>
                <c:pt idx="0">
                  <c:v>4</c:v>
                </c:pt>
                <c:pt idx="1">
                  <c:v>4</c:v>
                </c:pt>
                <c:pt idx="2">
                  <c:v>4</c:v>
                </c:pt>
                <c:pt idx="3">
                  <c:v>4</c:v>
                </c:pt>
              </c:numCache>
            </c:numRef>
          </c:val>
          <c:extLst xmlns:c16r2="http://schemas.microsoft.com/office/drawing/2015/06/chart">
            <c:ext xmlns:c16="http://schemas.microsoft.com/office/drawing/2014/chart" uri="{C3380CC4-5D6E-409C-BE32-E72D297353CC}">
              <c16:uniqueId val="{00000001-A618-4C68-B5BC-612A94D7825C}"/>
            </c:ext>
          </c:extLst>
        </c:ser>
        <c:ser>
          <c:idx val="2"/>
          <c:order val="2"/>
          <c:tx>
            <c:v>max</c:v>
          </c:tx>
          <c:spPr>
            <a:ln w="12700">
              <a:solidFill>
                <a:srgbClr val="000080"/>
              </a:solidFill>
              <a:prstDash val="sysDash"/>
            </a:ln>
          </c:spPr>
          <c:marker>
            <c:symbol val="none"/>
          </c:marker>
          <c:cat>
            <c:strRef>
              <c:f>'Kennzahlentabelle IDHEAP'!$AQ$14:$AQ$17</c:f>
              <c:strCache>
                <c:ptCount val="4"/>
                <c:pt idx="0">
                  <c:v>Beherrschung der laufenden Ausgaben pro Einwohner (K5)</c:v>
                </c:pt>
                <c:pt idx="1">
                  <c:v>Investitionsanstrengung (K6)</c:v>
                </c:pt>
                <c:pt idx="2">
                  <c:v>Genauigkeit der Steuerprognose (K7)</c:v>
                </c:pt>
                <c:pt idx="3">
                  <c:v>Durchschnittliche Schuldzinsen (K8)</c:v>
                </c:pt>
              </c:strCache>
            </c:strRef>
          </c:cat>
          <c:val>
            <c:numRef>
              <c:f>'Kennzahlentabelle IDHEAP'!$AS$14:$AS$17</c:f>
              <c:numCache>
                <c:formatCode>General</c:formatCode>
                <c:ptCount val="4"/>
                <c:pt idx="0">
                  <c:v>6</c:v>
                </c:pt>
                <c:pt idx="1">
                  <c:v>6</c:v>
                </c:pt>
                <c:pt idx="2">
                  <c:v>6</c:v>
                </c:pt>
                <c:pt idx="3">
                  <c:v>6</c:v>
                </c:pt>
              </c:numCache>
            </c:numRef>
          </c:val>
          <c:extLst xmlns:c16r2="http://schemas.microsoft.com/office/drawing/2015/06/chart">
            <c:ext xmlns:c16="http://schemas.microsoft.com/office/drawing/2014/chart" uri="{C3380CC4-5D6E-409C-BE32-E72D297353CC}">
              <c16:uniqueId val="{00000002-A618-4C68-B5BC-612A94D7825C}"/>
            </c:ext>
          </c:extLst>
        </c:ser>
        <c:dLbls>
          <c:showLegendKey val="0"/>
          <c:showVal val="0"/>
          <c:showCatName val="0"/>
          <c:showSerName val="0"/>
          <c:showPercent val="0"/>
          <c:showBubbleSize val="0"/>
        </c:dLbls>
        <c:axId val="347423912"/>
        <c:axId val="347425872"/>
      </c:radarChart>
      <c:catAx>
        <c:axId val="347423912"/>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347425872"/>
        <c:crosses val="autoZero"/>
        <c:auto val="0"/>
        <c:lblAlgn val="ctr"/>
        <c:lblOffset val="100"/>
        <c:noMultiLvlLbl val="0"/>
      </c:catAx>
      <c:valAx>
        <c:axId val="347425872"/>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347423912"/>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25525525328703"/>
          <c:y val="0.35114503816793891"/>
          <c:w val="0.34362438628905351"/>
          <c:h val="0.48854961832061067"/>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'Kennzahlentabelle HRM2'!$AQ$9:$AQ$11</c:f>
              <c:numCache>
                <c:formatCode>General</c:formatCode>
                <c:ptCount val="3"/>
              </c:numCache>
            </c:numRef>
          </c:cat>
          <c:val>
            <c:numRef>
              <c:f>'Kennzahlentabelle HRM2'!$D$9:$D$11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F2AA-43C8-9AFD-5D019CDFC3C5}"/>
            </c:ext>
          </c:extLst>
        </c:ser>
        <c:ser>
          <c:idx val="1"/>
          <c:order val="1"/>
          <c:tx>
            <c:v>Valeurs moyennes des indicateurs</c:v>
          </c:tx>
          <c:spPr>
            <a:ln w="12700">
              <a:solidFill>
                <a:srgbClr val="000080"/>
              </a:solidFill>
              <a:prstDash val="sysDash"/>
            </a:ln>
          </c:spPr>
          <c:marker>
            <c:symbol val="none"/>
          </c:marker>
          <c:cat>
            <c:numRef>
              <c:f>'Kennzahlentabelle HRM2'!$AQ$9:$AQ$11</c:f>
              <c:numCache>
                <c:formatCode>General</c:formatCode>
                <c:ptCount val="3"/>
              </c:numCache>
            </c:numRef>
          </c:cat>
          <c:val>
            <c:numRef>
              <c:f>'Kennzahlentabelle HRM2'!$AR$9:$AR$11</c:f>
              <c:numCache>
                <c:formatCode>General</c:formatCode>
                <c:ptCount val="3"/>
              </c:numCache>
            </c:numRef>
          </c:val>
          <c:extLst xmlns:c16r2="http://schemas.microsoft.com/office/drawing/2015/06/chart">
            <c:ext xmlns:c16="http://schemas.microsoft.com/office/drawing/2014/chart" uri="{C3380CC4-5D6E-409C-BE32-E72D297353CC}">
              <c16:uniqueId val="{00000001-F2AA-43C8-9AFD-5D019CDFC3C5}"/>
            </c:ext>
          </c:extLst>
        </c:ser>
        <c:ser>
          <c:idx val="2"/>
          <c:order val="2"/>
          <c:tx>
            <c:v>max</c:v>
          </c:tx>
          <c:spPr>
            <a:ln w="12700">
              <a:solidFill>
                <a:srgbClr val="000080"/>
              </a:solidFill>
              <a:prstDash val="sysDash"/>
            </a:ln>
          </c:spPr>
          <c:marker>
            <c:symbol val="none"/>
          </c:marker>
          <c:cat>
            <c:numRef>
              <c:f>'Kennzahlentabelle HRM2'!$AQ$9:$AQ$11</c:f>
              <c:numCache>
                <c:formatCode>General</c:formatCode>
                <c:ptCount val="3"/>
              </c:numCache>
            </c:numRef>
          </c:cat>
          <c:val>
            <c:numRef>
              <c:f>'Kennzahlentabelle HRM2'!$AS$9:$AS$11</c:f>
              <c:numCache>
                <c:formatCode>General</c:formatCode>
                <c:ptCount val="3"/>
              </c:numCache>
            </c:numRef>
          </c:val>
          <c:extLst xmlns:c16r2="http://schemas.microsoft.com/office/drawing/2015/06/chart">
            <c:ext xmlns:c16="http://schemas.microsoft.com/office/drawing/2014/chart" uri="{C3380CC4-5D6E-409C-BE32-E72D297353CC}">
              <c16:uniqueId val="{00000002-F2AA-43C8-9AFD-5D019CDFC3C5}"/>
            </c:ext>
          </c:extLst>
        </c:ser>
        <c:dLbls>
          <c:showLegendKey val="0"/>
          <c:showVal val="0"/>
          <c:showCatName val="0"/>
          <c:showSerName val="0"/>
          <c:showPercent val="0"/>
          <c:showBubbleSize val="0"/>
        </c:dLbls>
        <c:axId val="347427048"/>
        <c:axId val="347426264"/>
      </c:radarChart>
      <c:catAx>
        <c:axId val="347427048"/>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347426264"/>
        <c:crosses val="autoZero"/>
        <c:auto val="0"/>
        <c:lblAlgn val="ctr"/>
        <c:lblOffset val="100"/>
        <c:noMultiLvlLbl val="0"/>
      </c:catAx>
      <c:valAx>
        <c:axId val="347426264"/>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347427048"/>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endParaRPr lang="fr-CH"/>
          </a:p>
        </c:rich>
      </c:tx>
      <c:layout>
        <c:manualLayout>
          <c:xMode val="edge"/>
          <c:yMode val="edge"/>
          <c:x val="0.28811517923654767"/>
          <c:y val="2.8790786948176585E-2"/>
        </c:manualLayout>
      </c:layout>
      <c:overlay val="0"/>
      <c:spPr>
        <a:noFill/>
        <a:ln w="25400">
          <a:noFill/>
        </a:ln>
      </c:spPr>
    </c:title>
    <c:autoTitleDeleted val="0"/>
    <c:plotArea>
      <c:layout>
        <c:manualLayout>
          <c:layoutTarget val="inner"/>
          <c:xMode val="edge"/>
          <c:yMode val="edge"/>
          <c:x val="0.32573726541554959"/>
          <c:y val="0.30326295585412666"/>
          <c:w val="0.34986595174262736"/>
          <c:h val="0.50095969289827258"/>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'Kennzahlentabelle HRM2'!$AQ$12:$AQ$14</c:f>
              <c:numCache>
                <c:formatCode>General</c:formatCode>
                <c:ptCount val="3"/>
              </c:numCache>
            </c:numRef>
          </c:cat>
          <c:val>
            <c:numRef>
              <c:f>'Kennzahlentabelle HRM2'!$D$12:$D$13</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0-1ECE-4192-A24E-C999FAA0EE12}"/>
            </c:ext>
          </c:extLst>
        </c:ser>
        <c:ser>
          <c:idx val="1"/>
          <c:order val="1"/>
          <c:tx>
            <c:v>Valeurs moyennes des indicateurs</c:v>
          </c:tx>
          <c:spPr>
            <a:ln w="12700">
              <a:solidFill>
                <a:srgbClr val="000080"/>
              </a:solidFill>
              <a:prstDash val="sysDash"/>
            </a:ln>
          </c:spPr>
          <c:marker>
            <c:symbol val="none"/>
          </c:marker>
          <c:cat>
            <c:numRef>
              <c:f>'Kennzahlentabelle HRM2'!$AQ$12:$AQ$14</c:f>
              <c:numCache>
                <c:formatCode>General</c:formatCode>
                <c:ptCount val="3"/>
              </c:numCache>
            </c:numRef>
          </c:cat>
          <c:val>
            <c:numRef>
              <c:f>'Kennzahlentabelle HRM2'!$AR$12:$AR$14</c:f>
              <c:numCache>
                <c:formatCode>General</c:formatCode>
                <c:ptCount val="3"/>
              </c:numCache>
            </c:numRef>
          </c:val>
          <c:extLst xmlns:c16r2="http://schemas.microsoft.com/office/drawing/2015/06/chart">
            <c:ext xmlns:c16="http://schemas.microsoft.com/office/drawing/2014/chart" uri="{C3380CC4-5D6E-409C-BE32-E72D297353CC}">
              <c16:uniqueId val="{00000001-1ECE-4192-A24E-C999FAA0EE12}"/>
            </c:ext>
          </c:extLst>
        </c:ser>
        <c:ser>
          <c:idx val="2"/>
          <c:order val="2"/>
          <c:tx>
            <c:v>max</c:v>
          </c:tx>
          <c:spPr>
            <a:ln w="12700">
              <a:solidFill>
                <a:srgbClr val="000080"/>
              </a:solidFill>
              <a:prstDash val="sysDash"/>
            </a:ln>
          </c:spPr>
          <c:marker>
            <c:symbol val="none"/>
          </c:marker>
          <c:cat>
            <c:numRef>
              <c:f>'Kennzahlentabelle HRM2'!$AQ$12:$AQ$14</c:f>
              <c:numCache>
                <c:formatCode>General</c:formatCode>
                <c:ptCount val="3"/>
              </c:numCache>
            </c:numRef>
          </c:cat>
          <c:val>
            <c:numRef>
              <c:f>'Kennzahlentabelle HRM2'!$AS$12:$AS$14</c:f>
              <c:numCache>
                <c:formatCode>General</c:formatCode>
                <c:ptCount val="3"/>
              </c:numCache>
            </c:numRef>
          </c:val>
          <c:extLst xmlns:c16r2="http://schemas.microsoft.com/office/drawing/2015/06/chart">
            <c:ext xmlns:c16="http://schemas.microsoft.com/office/drawing/2014/chart" uri="{C3380CC4-5D6E-409C-BE32-E72D297353CC}">
              <c16:uniqueId val="{00000002-1ECE-4192-A24E-C999FAA0EE12}"/>
            </c:ext>
          </c:extLst>
        </c:ser>
        <c:dLbls>
          <c:showLegendKey val="0"/>
          <c:showVal val="0"/>
          <c:showCatName val="0"/>
          <c:showSerName val="0"/>
          <c:showPercent val="0"/>
          <c:showBubbleSize val="0"/>
        </c:dLbls>
        <c:axId val="347427832"/>
        <c:axId val="601080880"/>
      </c:radarChart>
      <c:catAx>
        <c:axId val="347427832"/>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601080880"/>
        <c:crosses val="autoZero"/>
        <c:auto val="0"/>
        <c:lblAlgn val="ctr"/>
        <c:lblOffset val="100"/>
        <c:noMultiLvlLbl val="0"/>
      </c:catAx>
      <c:valAx>
        <c:axId val="601080880"/>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347427832"/>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120650</xdr:rowOff>
    </xdr:from>
    <xdr:to>
      <xdr:col>6</xdr:col>
      <xdr:colOff>762000</xdr:colOff>
      <xdr:row>56</xdr:row>
      <xdr:rowOff>95250</xdr:rowOff>
    </xdr:to>
    <xdr:graphicFrame macro="">
      <xdr:nvGraphicFramePr>
        <xdr:cNvPr id="244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120650</xdr:rowOff>
    </xdr:from>
    <xdr:to>
      <xdr:col>6</xdr:col>
      <xdr:colOff>768350</xdr:colOff>
      <xdr:row>88</xdr:row>
      <xdr:rowOff>69850</xdr:rowOff>
    </xdr:to>
    <xdr:graphicFrame macro="">
      <xdr:nvGraphicFramePr>
        <xdr:cNvPr id="244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0.5103</cdr:x>
      <cdr:y>0.51141</cdr:y>
    </cdr:from>
    <cdr:to>
      <cdr:x>0.52849</cdr:x>
      <cdr:y>0.57657</cdr:y>
    </cdr:to>
    <cdr:sp macro="" textlink="">
      <cdr:nvSpPr>
        <cdr:cNvPr id="3073" name="Text Box 1"/>
        <cdr:cNvSpPr txBox="1">
          <a:spLocks xmlns:a="http://schemas.openxmlformats.org/drawingml/2006/main" noChangeArrowheads="1"/>
        </cdr:cNvSpPr>
      </cdr:nvSpPr>
      <cdr:spPr bwMode="auto">
        <a:xfrm xmlns:a="http://schemas.openxmlformats.org/drawingml/2006/main">
          <a:off x="3797758" y="2503808"/>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3.xml><?xml version="1.0" encoding="utf-8"?>
<c:userShapes xmlns:c="http://schemas.openxmlformats.org/drawingml/2006/chart">
  <cdr:relSizeAnchor xmlns:cdr="http://schemas.openxmlformats.org/drawingml/2006/chartDrawing">
    <cdr:from>
      <cdr:x>0.5113</cdr:x>
      <cdr:y>0.49471</cdr:y>
    </cdr:from>
    <cdr:to>
      <cdr:x>0.52947</cdr:x>
      <cdr:y>0.5602</cdr:y>
    </cdr:to>
    <cdr:sp macro="" textlink="">
      <cdr:nvSpPr>
        <cdr:cNvPr id="4097" name="Text Box 1"/>
        <cdr:cNvSpPr txBox="1">
          <a:spLocks xmlns:a="http://schemas.openxmlformats.org/drawingml/2006/main" noChangeArrowheads="1"/>
        </cdr:cNvSpPr>
      </cdr:nvSpPr>
      <cdr:spPr bwMode="auto">
        <a:xfrm xmlns:a="http://schemas.openxmlformats.org/drawingml/2006/main">
          <a:off x="3808417" y="2409447"/>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55</xdr:row>
      <xdr:rowOff>44450</xdr:rowOff>
    </xdr:from>
    <xdr:to>
      <xdr:col>6</xdr:col>
      <xdr:colOff>762000</xdr:colOff>
      <xdr:row>86</xdr:row>
      <xdr:rowOff>19050</xdr:rowOff>
    </xdr:to>
    <xdr:graphicFrame macro="">
      <xdr:nvGraphicFramePr>
        <xdr:cNvPr id="35539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87</xdr:row>
      <xdr:rowOff>44450</xdr:rowOff>
    </xdr:from>
    <xdr:to>
      <xdr:col>6</xdr:col>
      <xdr:colOff>768350</xdr:colOff>
      <xdr:row>117</xdr:row>
      <xdr:rowOff>152400</xdr:rowOff>
    </xdr:to>
    <xdr:graphicFrame macro="">
      <xdr:nvGraphicFramePr>
        <xdr:cNvPr id="35539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0.50928</cdr:x>
      <cdr:y>0.51411</cdr:y>
    </cdr:from>
    <cdr:to>
      <cdr:x>0.52729</cdr:x>
      <cdr:y>0.57927</cdr:y>
    </cdr:to>
    <cdr:sp macro="" textlink="">
      <cdr:nvSpPr>
        <cdr:cNvPr id="3073" name="Text Box 1"/>
        <cdr:cNvSpPr txBox="1">
          <a:spLocks xmlns:a="http://schemas.openxmlformats.org/drawingml/2006/main" noChangeArrowheads="1"/>
        </cdr:cNvSpPr>
      </cdr:nvSpPr>
      <cdr:spPr bwMode="auto">
        <a:xfrm xmlns:a="http://schemas.openxmlformats.org/drawingml/2006/main">
          <a:off x="3828985" y="2517027"/>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6.xml><?xml version="1.0" encoding="utf-8"?>
<c:userShapes xmlns:c="http://schemas.openxmlformats.org/drawingml/2006/chart">
  <cdr:relSizeAnchor xmlns:cdr="http://schemas.openxmlformats.org/drawingml/2006/chartDrawing">
    <cdr:from>
      <cdr:x>0.51225</cdr:x>
      <cdr:y>0.49495</cdr:y>
    </cdr:from>
    <cdr:to>
      <cdr:x>0.53024</cdr:x>
      <cdr:y>0.56045</cdr:y>
    </cdr:to>
    <cdr:sp macro="" textlink="">
      <cdr:nvSpPr>
        <cdr:cNvPr id="4097" name="Text Box 1"/>
        <cdr:cNvSpPr txBox="1">
          <a:spLocks xmlns:a="http://schemas.openxmlformats.org/drawingml/2006/main" noChangeArrowheads="1"/>
        </cdr:cNvSpPr>
      </cdr:nvSpPr>
      <cdr:spPr bwMode="auto">
        <a:xfrm xmlns:a="http://schemas.openxmlformats.org/drawingml/2006/main">
          <a:off x="3854563" y="2410626"/>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45"/>
    <pageSetUpPr fitToPage="1"/>
  </sheetPr>
  <dimension ref="A1:J16"/>
  <sheetViews>
    <sheetView showGridLines="0" tabSelected="1" zoomScaleNormal="100" workbookViewId="0">
      <selection activeCell="A12" sqref="A12:B12"/>
    </sheetView>
  </sheetViews>
  <sheetFormatPr baseColWidth="10" defaultColWidth="11.42578125" defaultRowHeight="14.25" x14ac:dyDescent="0.2"/>
  <cols>
    <col min="1" max="1" width="3.28515625" style="5" customWidth="1"/>
    <col min="2" max="2" width="79.7109375" style="9" customWidth="1"/>
    <col min="3" max="16384" width="11.42578125" style="5"/>
  </cols>
  <sheetData>
    <row r="1" spans="1:10" ht="19.5" x14ac:dyDescent="0.25">
      <c r="A1" s="711" t="s">
        <v>69</v>
      </c>
      <c r="B1" s="711"/>
    </row>
    <row r="2" spans="1:10" ht="42" customHeight="1" x14ac:dyDescent="0.2">
      <c r="A2" s="712" t="s">
        <v>443</v>
      </c>
      <c r="B2" s="712"/>
      <c r="C2" s="6"/>
      <c r="D2" s="6"/>
      <c r="E2" s="6"/>
      <c r="F2" s="6"/>
      <c r="G2" s="6"/>
      <c r="H2" s="6"/>
      <c r="I2" s="6"/>
      <c r="J2" s="6"/>
    </row>
    <row r="3" spans="1:10" ht="68.25" customHeight="1" x14ac:dyDescent="0.2">
      <c r="A3" s="712" t="s">
        <v>193</v>
      </c>
      <c r="B3" s="712"/>
    </row>
    <row r="4" spans="1:10" ht="12" customHeight="1" x14ac:dyDescent="0.2">
      <c r="A4" s="9"/>
    </row>
    <row r="5" spans="1:10" x14ac:dyDescent="0.2">
      <c r="A5" s="131" t="s">
        <v>48</v>
      </c>
    </row>
    <row r="6" spans="1:10" ht="28.5" x14ac:dyDescent="0.2">
      <c r="A6" s="132" t="s">
        <v>154</v>
      </c>
      <c r="B6" s="1" t="s">
        <v>157</v>
      </c>
    </row>
    <row r="7" spans="1:10" ht="42.75" x14ac:dyDescent="0.2">
      <c r="A7" s="132" t="s">
        <v>155</v>
      </c>
      <c r="B7" s="1" t="s">
        <v>264</v>
      </c>
    </row>
    <row r="8" spans="1:10" ht="28.5" x14ac:dyDescent="0.2">
      <c r="A8" s="132" t="s">
        <v>156</v>
      </c>
      <c r="B8" s="1" t="s">
        <v>158</v>
      </c>
    </row>
    <row r="9" spans="1:10" ht="28.5" customHeight="1" x14ac:dyDescent="0.2">
      <c r="A9" s="132" t="s">
        <v>160</v>
      </c>
      <c r="B9" s="1" t="s">
        <v>262</v>
      </c>
    </row>
    <row r="10" spans="1:10" ht="28.5" x14ac:dyDescent="0.2">
      <c r="A10" s="132" t="s">
        <v>194</v>
      </c>
      <c r="B10" s="1" t="s">
        <v>265</v>
      </c>
    </row>
    <row r="12" spans="1:10" s="7" customFormat="1" ht="42.75" customHeight="1" x14ac:dyDescent="0.2">
      <c r="A12" s="712"/>
      <c r="B12" s="712"/>
      <c r="C12" s="309"/>
    </row>
    <row r="13" spans="1:10" s="7" customFormat="1" x14ac:dyDescent="0.2">
      <c r="B13" s="10"/>
      <c r="C13" s="8"/>
    </row>
    <row r="16" spans="1:10" x14ac:dyDescent="0.2">
      <c r="B16" s="11"/>
    </row>
  </sheetData>
  <mergeCells count="4">
    <mergeCell ref="A1:B1"/>
    <mergeCell ref="A2:B2"/>
    <mergeCell ref="A3:B3"/>
    <mergeCell ref="A12:B12"/>
  </mergeCells>
  <phoneticPr fontId="0" type="noConversion"/>
  <pageMargins left="0.98425196850393704" right="0.59055118110236227" top="0.78740157480314965" bottom="0.78740157480314965" header="0.51181102362204722" footer="0.51181102362204722"/>
  <pageSetup paperSize="9" orientation="portrait" horizontalDpi="4294967292"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indexed="43"/>
    <pageSetUpPr fitToPage="1"/>
  </sheetPr>
  <dimension ref="A1:R58"/>
  <sheetViews>
    <sheetView showGridLines="0" zoomScaleNormal="100" workbookViewId="0">
      <selection activeCell="P11" sqref="P11"/>
    </sheetView>
  </sheetViews>
  <sheetFormatPr baseColWidth="10" defaultColWidth="11.42578125" defaultRowHeight="12.75" x14ac:dyDescent="0.2"/>
  <cols>
    <col min="1" max="1" width="8.7109375" style="397" customWidth="1"/>
    <col min="2" max="2" width="3" style="397" customWidth="1"/>
    <col min="3" max="3" width="3.85546875" style="397" customWidth="1"/>
    <col min="4" max="4" width="3" style="488" customWidth="1"/>
    <col min="5" max="5" width="33.7109375" style="397" customWidth="1"/>
    <col min="6" max="6" width="37.7109375" style="397" customWidth="1"/>
    <col min="7" max="8" width="10.7109375" style="397" customWidth="1"/>
    <col min="9" max="9" width="8.7109375" style="397" customWidth="1"/>
    <col min="10" max="10" width="3" style="397" customWidth="1"/>
    <col min="11" max="11" width="3.7109375" style="397" customWidth="1"/>
    <col min="12" max="12" width="3" style="488" customWidth="1"/>
    <col min="13" max="13" width="33.7109375" style="397" customWidth="1"/>
    <col min="14" max="14" width="37.7109375" style="397" customWidth="1"/>
    <col min="15" max="15" width="10.7109375" style="397" customWidth="1"/>
    <col min="16" max="16384" width="11.42578125" style="397"/>
  </cols>
  <sheetData>
    <row r="1" spans="1:18" ht="19.5" x14ac:dyDescent="0.25">
      <c r="A1" s="747" t="s">
        <v>47</v>
      </c>
      <c r="B1" s="747"/>
      <c r="C1" s="747"/>
      <c r="D1" s="747"/>
      <c r="E1" s="747"/>
    </row>
    <row r="2" spans="1:18" s="625" customFormat="1" ht="14.25" customHeight="1" x14ac:dyDescent="0.2">
      <c r="A2" s="625" t="s">
        <v>51</v>
      </c>
      <c r="D2" s="677"/>
      <c r="H2" s="678"/>
      <c r="L2" s="677"/>
    </row>
    <row r="3" spans="1:18" s="423" customFormat="1" x14ac:dyDescent="0.2">
      <c r="D3" s="626"/>
      <c r="L3" s="626"/>
    </row>
    <row r="4" spans="1:18" ht="18.75" thickBot="1" x14ac:dyDescent="0.3">
      <c r="A4" s="627" t="s">
        <v>478</v>
      </c>
      <c r="B4" s="627"/>
      <c r="C4" s="627"/>
      <c r="D4" s="629"/>
      <c r="E4" s="630"/>
      <c r="F4" s="630"/>
      <c r="G4" s="630"/>
      <c r="I4" s="627" t="s">
        <v>474</v>
      </c>
      <c r="J4" s="628"/>
      <c r="K4" s="628"/>
      <c r="L4" s="629"/>
      <c r="M4" s="630"/>
      <c r="N4" s="630"/>
      <c r="O4" s="630"/>
    </row>
    <row r="5" spans="1:18" ht="15" x14ac:dyDescent="0.2">
      <c r="A5" s="631" t="s">
        <v>480</v>
      </c>
      <c r="B5" s="631"/>
      <c r="C5" s="631"/>
      <c r="D5" s="632"/>
      <c r="E5" s="633"/>
      <c r="F5" s="634" t="s">
        <v>53</v>
      </c>
      <c r="G5" s="634" t="s">
        <v>34</v>
      </c>
      <c r="I5" s="631" t="s">
        <v>475</v>
      </c>
      <c r="J5" s="631"/>
      <c r="K5" s="631"/>
      <c r="L5" s="632"/>
      <c r="M5" s="633"/>
      <c r="N5" s="634" t="s">
        <v>53</v>
      </c>
      <c r="O5" s="634" t="s">
        <v>34</v>
      </c>
    </row>
    <row r="6" spans="1:18" ht="12.6" customHeight="1" x14ac:dyDescent="0.2">
      <c r="A6" s="676"/>
      <c r="B6" s="674"/>
      <c r="C6" s="645" t="s">
        <v>482</v>
      </c>
      <c r="D6" s="645" t="s">
        <v>10</v>
      </c>
      <c r="E6" s="646">
        <v>0.08</v>
      </c>
      <c r="F6" s="673" t="s">
        <v>483</v>
      </c>
      <c r="G6" s="647" t="s">
        <v>104</v>
      </c>
      <c r="I6" s="644"/>
      <c r="J6" s="647"/>
      <c r="K6" s="647" t="s">
        <v>476</v>
      </c>
      <c r="L6" s="647" t="s">
        <v>7</v>
      </c>
      <c r="M6" s="646">
        <v>2.5000000000000001E-2</v>
      </c>
      <c r="N6" s="651" t="s">
        <v>477</v>
      </c>
      <c r="O6" s="647" t="s">
        <v>104</v>
      </c>
    </row>
    <row r="7" spans="1:18" ht="12.6" customHeight="1" x14ac:dyDescent="0.2">
      <c r="A7" s="675">
        <v>0.08</v>
      </c>
      <c r="B7" s="645" t="s">
        <v>11</v>
      </c>
      <c r="C7" s="645" t="str">
        <f t="shared" ref="C7:D11" si="0">+C6</f>
        <v>K11</v>
      </c>
      <c r="D7" s="645" t="str">
        <f t="shared" si="0"/>
        <v>&gt;=</v>
      </c>
      <c r="E7" s="646">
        <v>0.06</v>
      </c>
      <c r="F7" s="673" t="s">
        <v>485</v>
      </c>
      <c r="G7" s="647" t="s">
        <v>88</v>
      </c>
      <c r="I7" s="737">
        <v>2.5000000000000001E-2</v>
      </c>
      <c r="J7" s="735" t="s">
        <v>8</v>
      </c>
      <c r="K7" s="735" t="str">
        <f>K6</f>
        <v>K13</v>
      </c>
      <c r="L7" s="735" t="s">
        <v>7</v>
      </c>
      <c r="M7" s="741">
        <v>0.05</v>
      </c>
      <c r="N7" s="733" t="s">
        <v>540</v>
      </c>
      <c r="O7" s="735" t="s">
        <v>88</v>
      </c>
    </row>
    <row r="8" spans="1:18" x14ac:dyDescent="0.2">
      <c r="A8" s="644">
        <v>0.06</v>
      </c>
      <c r="B8" s="645" t="str">
        <f>+B7</f>
        <v>&gt;</v>
      </c>
      <c r="C8" s="645" t="str">
        <f t="shared" si="0"/>
        <v>K11</v>
      </c>
      <c r="D8" s="645" t="str">
        <f t="shared" si="0"/>
        <v>&gt;=</v>
      </c>
      <c r="E8" s="646">
        <v>0.04</v>
      </c>
      <c r="F8" s="673" t="s">
        <v>486</v>
      </c>
      <c r="G8" s="647" t="s">
        <v>89</v>
      </c>
      <c r="I8" s="748"/>
      <c r="J8" s="748"/>
      <c r="K8" s="748"/>
      <c r="L8" s="748"/>
      <c r="M8" s="749"/>
      <c r="N8" s="758"/>
      <c r="O8" s="748"/>
      <c r="P8" s="439"/>
      <c r="Q8" s="439"/>
      <c r="R8" s="439"/>
    </row>
    <row r="9" spans="1:18" ht="12.75" customHeight="1" x14ac:dyDescent="0.2">
      <c r="A9" s="699">
        <v>0.04</v>
      </c>
      <c r="B9" s="645" t="str">
        <f>+B8</f>
        <v>&gt;</v>
      </c>
      <c r="C9" s="645" t="str">
        <f t="shared" si="0"/>
        <v>K11</v>
      </c>
      <c r="D9" s="645" t="str">
        <f t="shared" si="0"/>
        <v>&gt;=</v>
      </c>
      <c r="E9" s="646">
        <v>0.03</v>
      </c>
      <c r="F9" s="673" t="s">
        <v>487</v>
      </c>
      <c r="G9" s="647" t="s">
        <v>90</v>
      </c>
      <c r="I9" s="644">
        <v>0.05</v>
      </c>
      <c r="J9" s="647" t="s">
        <v>8</v>
      </c>
      <c r="K9" s="647" t="str">
        <f>K7</f>
        <v>K13</v>
      </c>
      <c r="L9" s="647" t="s">
        <v>7</v>
      </c>
      <c r="M9" s="646">
        <v>7.4999999999999997E-2</v>
      </c>
      <c r="N9" s="651" t="s">
        <v>541</v>
      </c>
      <c r="O9" s="647" t="s">
        <v>89</v>
      </c>
      <c r="P9" s="439"/>
      <c r="Q9" s="439"/>
      <c r="R9" s="439"/>
    </row>
    <row r="10" spans="1:18" ht="12.75" customHeight="1" x14ac:dyDescent="0.2">
      <c r="A10" s="699">
        <v>0.03</v>
      </c>
      <c r="B10" s="645" t="str">
        <f>+B9</f>
        <v>&gt;</v>
      </c>
      <c r="C10" s="645" t="str">
        <f t="shared" si="0"/>
        <v>K11</v>
      </c>
      <c r="D10" s="645" t="str">
        <f t="shared" si="0"/>
        <v>&gt;=</v>
      </c>
      <c r="E10" s="646">
        <v>0.02</v>
      </c>
      <c r="F10" s="673" t="s">
        <v>488</v>
      </c>
      <c r="G10" s="698" t="s">
        <v>91</v>
      </c>
      <c r="I10" s="644">
        <v>7.4999999999999997E-2</v>
      </c>
      <c r="J10" s="647" t="s">
        <v>8</v>
      </c>
      <c r="K10" s="647" t="str">
        <f>K9</f>
        <v>K13</v>
      </c>
      <c r="L10" s="647" t="s">
        <v>7</v>
      </c>
      <c r="M10" s="646">
        <v>0.1</v>
      </c>
      <c r="N10" s="651" t="s">
        <v>542</v>
      </c>
      <c r="O10" s="639" t="s">
        <v>90</v>
      </c>
    </row>
    <row r="11" spans="1:18" ht="13.5" customHeight="1" x14ac:dyDescent="0.2">
      <c r="A11" s="644">
        <v>0.02</v>
      </c>
      <c r="B11" s="645" t="str">
        <f>+B10</f>
        <v>&gt;</v>
      </c>
      <c r="C11" s="645" t="str">
        <f t="shared" si="0"/>
        <v>K11</v>
      </c>
      <c r="D11" s="645" t="str">
        <f t="shared" si="0"/>
        <v>&gt;=</v>
      </c>
      <c r="E11" s="646">
        <v>0.01</v>
      </c>
      <c r="F11" s="673" t="s">
        <v>536</v>
      </c>
      <c r="G11" s="647" t="s">
        <v>92</v>
      </c>
      <c r="I11" s="644">
        <v>0.1</v>
      </c>
      <c r="J11" s="647" t="s">
        <v>8</v>
      </c>
      <c r="K11" s="647" t="str">
        <f>K10</f>
        <v>K13</v>
      </c>
      <c r="L11" s="647" t="s">
        <v>7</v>
      </c>
      <c r="M11" s="646">
        <v>0.125</v>
      </c>
      <c r="N11" s="651" t="s">
        <v>543</v>
      </c>
      <c r="O11" s="566" t="s">
        <v>91</v>
      </c>
    </row>
    <row r="12" spans="1:18" ht="13.5" customHeight="1" thickBot="1" x14ac:dyDescent="0.25">
      <c r="A12" s="703">
        <v>0.01</v>
      </c>
      <c r="B12" s="706" t="str">
        <f>+B11</f>
        <v>&gt;</v>
      </c>
      <c r="C12" s="706" t="str">
        <f>+C11</f>
        <v>K11</v>
      </c>
      <c r="D12" s="706"/>
      <c r="E12" s="707"/>
      <c r="F12" s="708" t="s">
        <v>489</v>
      </c>
      <c r="G12" s="667" t="s">
        <v>103</v>
      </c>
      <c r="I12" s="644">
        <v>0.125</v>
      </c>
      <c r="J12" s="647" t="s">
        <v>8</v>
      </c>
      <c r="K12" s="647" t="str">
        <f>K11</f>
        <v>K13</v>
      </c>
      <c r="L12" s="647" t="s">
        <v>7</v>
      </c>
      <c r="M12" s="646">
        <v>0.15</v>
      </c>
      <c r="N12" s="651" t="s">
        <v>544</v>
      </c>
      <c r="O12" s="647" t="s">
        <v>92</v>
      </c>
    </row>
    <row r="13" spans="1:18" ht="13.5" customHeight="1" thickBot="1" x14ac:dyDescent="0.25">
      <c r="I13" s="703">
        <v>0.15</v>
      </c>
      <c r="J13" s="667" t="s">
        <v>8</v>
      </c>
      <c r="K13" s="667" t="str">
        <f>K12</f>
        <v>K13</v>
      </c>
      <c r="L13" s="667"/>
      <c r="M13" s="704"/>
      <c r="N13" s="705" t="s">
        <v>545</v>
      </c>
      <c r="O13" s="667" t="s">
        <v>103</v>
      </c>
    </row>
    <row r="16" spans="1:18" ht="18.75" thickBot="1" x14ac:dyDescent="0.3">
      <c r="A16" s="627" t="s">
        <v>490</v>
      </c>
      <c r="B16" s="630"/>
      <c r="C16" s="630"/>
      <c r="D16" s="629"/>
      <c r="E16" s="630"/>
      <c r="F16" s="630"/>
      <c r="G16" s="630"/>
      <c r="I16" s="627" t="s">
        <v>479</v>
      </c>
      <c r="J16" s="628"/>
      <c r="K16" s="628"/>
      <c r="L16" s="629"/>
      <c r="M16" s="630"/>
      <c r="N16" s="630"/>
      <c r="O16" s="630"/>
    </row>
    <row r="17" spans="1:15" ht="13.5" customHeight="1" x14ac:dyDescent="0.2">
      <c r="A17" s="631" t="s">
        <v>492</v>
      </c>
      <c r="B17" s="631"/>
      <c r="C17" s="631"/>
      <c r="D17" s="632"/>
      <c r="E17" s="633"/>
      <c r="F17" s="668" t="s">
        <v>53</v>
      </c>
      <c r="G17" s="634" t="s">
        <v>34</v>
      </c>
      <c r="H17" s="397" t="s">
        <v>35</v>
      </c>
      <c r="I17" s="631" t="s">
        <v>481</v>
      </c>
      <c r="J17" s="631"/>
      <c r="K17" s="631"/>
      <c r="L17" s="632"/>
      <c r="M17" s="633"/>
      <c r="N17" s="634" t="s">
        <v>53</v>
      </c>
      <c r="O17" s="634" t="s">
        <v>34</v>
      </c>
    </row>
    <row r="18" spans="1:15" x14ac:dyDescent="0.2">
      <c r="A18" s="669"/>
      <c r="B18" s="647"/>
      <c r="C18" s="647" t="s">
        <v>494</v>
      </c>
      <c r="D18" s="647" t="s">
        <v>7</v>
      </c>
      <c r="E18" s="646">
        <v>0</v>
      </c>
      <c r="F18" s="410" t="s">
        <v>121</v>
      </c>
      <c r="G18" s="647" t="s">
        <v>104</v>
      </c>
      <c r="I18" s="640">
        <v>7.0000000000000007E-2</v>
      </c>
      <c r="J18" s="641" t="s">
        <v>7</v>
      </c>
      <c r="K18" s="641" t="s">
        <v>484</v>
      </c>
      <c r="L18" s="641" t="s">
        <v>7</v>
      </c>
      <c r="M18" s="642">
        <v>0.1</v>
      </c>
      <c r="N18" s="638" t="s">
        <v>470</v>
      </c>
      <c r="O18" s="643" t="s">
        <v>104</v>
      </c>
    </row>
    <row r="19" spans="1:15" x14ac:dyDescent="0.2">
      <c r="A19" s="737">
        <v>0</v>
      </c>
      <c r="B19" s="735" t="s">
        <v>9</v>
      </c>
      <c r="C19" s="735" t="str">
        <f>C18</f>
        <v>K12</v>
      </c>
      <c r="D19" s="735" t="s">
        <v>7</v>
      </c>
      <c r="E19" s="741">
        <v>0.02</v>
      </c>
      <c r="F19" s="733" t="s">
        <v>537</v>
      </c>
      <c r="G19" s="735" t="s">
        <v>88</v>
      </c>
      <c r="I19" s="648">
        <v>0.1</v>
      </c>
      <c r="J19" s="649" t="s">
        <v>8</v>
      </c>
      <c r="K19" s="649" t="str">
        <f>+K18</f>
        <v>K14</v>
      </c>
      <c r="L19" s="649" t="s">
        <v>7</v>
      </c>
      <c r="M19" s="650">
        <v>0.12</v>
      </c>
      <c r="N19" s="651" t="s">
        <v>471</v>
      </c>
      <c r="O19" s="735" t="s">
        <v>88</v>
      </c>
    </row>
    <row r="20" spans="1:15" x14ac:dyDescent="0.2">
      <c r="A20" s="748"/>
      <c r="B20" s="748"/>
      <c r="C20" s="748"/>
      <c r="D20" s="748"/>
      <c r="E20" s="749"/>
      <c r="F20" s="750"/>
      <c r="G20" s="748"/>
      <c r="I20" s="652">
        <v>0.05</v>
      </c>
      <c r="J20" s="653" t="s">
        <v>7</v>
      </c>
      <c r="K20" s="653" t="str">
        <f t="shared" ref="K20:K29" si="1">+K19</f>
        <v>K14</v>
      </c>
      <c r="L20" s="653" t="s">
        <v>8</v>
      </c>
      <c r="M20" s="654">
        <v>7.0000000000000007E-2</v>
      </c>
      <c r="N20" s="655" t="s">
        <v>546</v>
      </c>
      <c r="O20" s="759"/>
    </row>
    <row r="21" spans="1:15" x14ac:dyDescent="0.2">
      <c r="A21" s="693">
        <v>0.02</v>
      </c>
      <c r="B21" s="692" t="s">
        <v>9</v>
      </c>
      <c r="C21" s="692" t="str">
        <f>C18</f>
        <v>K12</v>
      </c>
      <c r="D21" s="692" t="s">
        <v>7</v>
      </c>
      <c r="E21" s="695">
        <v>0.04</v>
      </c>
      <c r="F21" s="696" t="s">
        <v>123</v>
      </c>
      <c r="G21" s="692" t="s">
        <v>89</v>
      </c>
      <c r="I21" s="657">
        <v>0.12</v>
      </c>
      <c r="J21" s="658" t="s">
        <v>8</v>
      </c>
      <c r="K21" s="658" t="str">
        <f t="shared" si="1"/>
        <v>K14</v>
      </c>
      <c r="L21" s="658" t="s">
        <v>7</v>
      </c>
      <c r="M21" s="659">
        <v>0.14000000000000001</v>
      </c>
      <c r="N21" s="422" t="s">
        <v>141</v>
      </c>
      <c r="O21" s="735" t="s">
        <v>89</v>
      </c>
    </row>
    <row r="22" spans="1:15" ht="13.5" customHeight="1" x14ac:dyDescent="0.2">
      <c r="A22" s="693">
        <v>0.04</v>
      </c>
      <c r="B22" s="692" t="s">
        <v>9</v>
      </c>
      <c r="C22" s="692" t="str">
        <f>C18</f>
        <v>K12</v>
      </c>
      <c r="D22" s="692" t="s">
        <v>7</v>
      </c>
      <c r="E22" s="695">
        <v>0.05</v>
      </c>
      <c r="F22" s="696" t="s">
        <v>124</v>
      </c>
      <c r="G22" s="692" t="s">
        <v>90</v>
      </c>
      <c r="I22" s="660">
        <v>0.03</v>
      </c>
      <c r="J22" s="661" t="s">
        <v>7</v>
      </c>
      <c r="K22" s="661" t="str">
        <f t="shared" si="1"/>
        <v>K14</v>
      </c>
      <c r="L22" s="661" t="s">
        <v>9</v>
      </c>
      <c r="M22" s="662">
        <v>0.05</v>
      </c>
      <c r="N22" s="655" t="s">
        <v>142</v>
      </c>
      <c r="O22" s="736"/>
    </row>
    <row r="23" spans="1:15" ht="12.75" customHeight="1" x14ac:dyDescent="0.2">
      <c r="A23" s="693">
        <v>0.05</v>
      </c>
      <c r="B23" s="692" t="s">
        <v>9</v>
      </c>
      <c r="C23" s="692" t="str">
        <f>C18</f>
        <v>K12</v>
      </c>
      <c r="D23" s="692" t="s">
        <v>7</v>
      </c>
      <c r="E23" s="695">
        <v>0.06</v>
      </c>
      <c r="F23" s="696" t="s">
        <v>538</v>
      </c>
      <c r="G23" s="692" t="s">
        <v>91</v>
      </c>
      <c r="I23" s="663">
        <v>0.14000000000000001</v>
      </c>
      <c r="J23" s="664" t="s">
        <v>8</v>
      </c>
      <c r="K23" s="664" t="str">
        <f t="shared" si="1"/>
        <v>K14</v>
      </c>
      <c r="L23" s="664" t="s">
        <v>7</v>
      </c>
      <c r="M23" s="665">
        <v>0.15</v>
      </c>
      <c r="N23" s="422" t="s">
        <v>141</v>
      </c>
      <c r="O23" s="647" t="s">
        <v>90</v>
      </c>
    </row>
    <row r="24" spans="1:15" ht="12.75" customHeight="1" x14ac:dyDescent="0.2">
      <c r="A24" s="693">
        <v>0.06</v>
      </c>
      <c r="B24" s="692" t="s">
        <v>9</v>
      </c>
      <c r="C24" s="692" t="str">
        <f>C18</f>
        <v>K12</v>
      </c>
      <c r="D24" s="692" t="s">
        <v>7</v>
      </c>
      <c r="E24" s="695">
        <v>7.0000000000000007E-2</v>
      </c>
      <c r="F24" s="696" t="s">
        <v>127</v>
      </c>
      <c r="G24" s="692" t="s">
        <v>92</v>
      </c>
      <c r="I24" s="660">
        <v>0.02</v>
      </c>
      <c r="J24" s="661" t="s">
        <v>7</v>
      </c>
      <c r="K24" s="661" t="str">
        <f t="shared" si="1"/>
        <v>K14</v>
      </c>
      <c r="L24" s="661" t="s">
        <v>9</v>
      </c>
      <c r="M24" s="662">
        <v>0.03</v>
      </c>
      <c r="N24" s="655" t="s">
        <v>547</v>
      </c>
      <c r="O24" s="656"/>
    </row>
    <row r="25" spans="1:15" ht="12.75" customHeight="1" thickBot="1" x14ac:dyDescent="0.25">
      <c r="A25" s="700">
        <v>7.0000000000000007E-2</v>
      </c>
      <c r="B25" s="701" t="s">
        <v>9</v>
      </c>
      <c r="C25" s="701" t="str">
        <f>C18</f>
        <v>K12</v>
      </c>
      <c r="D25" s="701"/>
      <c r="E25" s="701"/>
      <c r="F25" s="702" t="s">
        <v>539</v>
      </c>
      <c r="G25" s="667" t="s">
        <v>103</v>
      </c>
      <c r="I25" s="663">
        <v>0.15</v>
      </c>
      <c r="J25" s="664" t="s">
        <v>8</v>
      </c>
      <c r="K25" s="664" t="str">
        <f>+K24</f>
        <v>K14</v>
      </c>
      <c r="L25" s="664" t="s">
        <v>7</v>
      </c>
      <c r="M25" s="665">
        <v>0.16</v>
      </c>
      <c r="N25" s="422" t="s">
        <v>549</v>
      </c>
      <c r="O25" s="735" t="s">
        <v>91</v>
      </c>
    </row>
    <row r="26" spans="1:15" ht="12.75" customHeight="1" x14ac:dyDescent="0.2">
      <c r="I26" s="660">
        <v>0.01</v>
      </c>
      <c r="J26" s="661" t="s">
        <v>7</v>
      </c>
      <c r="K26" s="661" t="str">
        <f t="shared" si="1"/>
        <v>K14</v>
      </c>
      <c r="L26" s="661" t="s">
        <v>9</v>
      </c>
      <c r="M26" s="662">
        <v>0.02</v>
      </c>
      <c r="N26" s="655" t="s">
        <v>144</v>
      </c>
      <c r="O26" s="736"/>
    </row>
    <row r="27" spans="1:15" ht="12.75" customHeight="1" x14ac:dyDescent="0.2">
      <c r="I27" s="663">
        <v>0.16</v>
      </c>
      <c r="J27" s="664" t="s">
        <v>8</v>
      </c>
      <c r="K27" s="664" t="str">
        <f t="shared" si="1"/>
        <v>K14</v>
      </c>
      <c r="L27" s="664" t="s">
        <v>7</v>
      </c>
      <c r="M27" s="665">
        <v>0.17</v>
      </c>
      <c r="N27" s="422" t="s">
        <v>548</v>
      </c>
      <c r="O27" s="735" t="s">
        <v>92</v>
      </c>
    </row>
    <row r="28" spans="1:15" ht="12.75" customHeight="1" x14ac:dyDescent="0.2">
      <c r="I28" s="660">
        <v>0</v>
      </c>
      <c r="J28" s="661" t="s">
        <v>7</v>
      </c>
      <c r="K28" s="661" t="str">
        <f t="shared" si="1"/>
        <v>K14</v>
      </c>
      <c r="L28" s="661" t="s">
        <v>9</v>
      </c>
      <c r="M28" s="662">
        <v>0.01</v>
      </c>
      <c r="N28" s="697" t="s">
        <v>144</v>
      </c>
      <c r="O28" s="736"/>
    </row>
    <row r="29" spans="1:15" ht="12.75" customHeight="1" x14ac:dyDescent="0.2">
      <c r="I29" s="752">
        <v>0.17</v>
      </c>
      <c r="J29" s="754" t="s">
        <v>8</v>
      </c>
      <c r="K29" s="754" t="str">
        <f t="shared" si="1"/>
        <v>K14</v>
      </c>
      <c r="L29" s="754"/>
      <c r="M29" s="756"/>
      <c r="N29" s="422" t="s">
        <v>550</v>
      </c>
      <c r="O29" s="735" t="s">
        <v>103</v>
      </c>
    </row>
    <row r="30" spans="1:15" ht="12.75" customHeight="1" thickBot="1" x14ac:dyDescent="0.25">
      <c r="I30" s="753"/>
      <c r="J30" s="755"/>
      <c r="K30" s="755"/>
      <c r="L30" s="755"/>
      <c r="M30" s="757"/>
      <c r="N30" s="666" t="s">
        <v>140</v>
      </c>
      <c r="O30" s="751"/>
    </row>
    <row r="31" spans="1:15" ht="13.5" customHeight="1" x14ac:dyDescent="0.2"/>
    <row r="32" spans="1:15" ht="12.6" customHeight="1" x14ac:dyDescent="0.2"/>
    <row r="33" spans="9:15" ht="18.75" thickBot="1" x14ac:dyDescent="0.3">
      <c r="I33" s="627" t="s">
        <v>491</v>
      </c>
      <c r="J33" s="630"/>
      <c r="K33" s="630"/>
      <c r="L33" s="629"/>
      <c r="M33" s="630"/>
      <c r="N33" s="630"/>
      <c r="O33" s="630"/>
    </row>
    <row r="34" spans="9:15" ht="13.5" customHeight="1" x14ac:dyDescent="0.2">
      <c r="I34" s="631" t="s">
        <v>493</v>
      </c>
      <c r="J34" s="631"/>
      <c r="K34" s="631"/>
      <c r="L34" s="632"/>
      <c r="M34" s="633"/>
      <c r="N34" s="634" t="s">
        <v>53</v>
      </c>
      <c r="O34" s="634" t="s">
        <v>34</v>
      </c>
    </row>
    <row r="35" spans="9:15" ht="13.5" customHeight="1" x14ac:dyDescent="0.2">
      <c r="I35" s="640"/>
      <c r="J35" s="641"/>
      <c r="K35" s="641" t="s">
        <v>495</v>
      </c>
      <c r="L35" s="641" t="s">
        <v>7</v>
      </c>
      <c r="M35" s="670">
        <v>1000</v>
      </c>
      <c r="N35" s="638" t="s">
        <v>551</v>
      </c>
      <c r="O35" s="643" t="s">
        <v>104</v>
      </c>
    </row>
    <row r="36" spans="9:15" ht="13.5" customHeight="1" x14ac:dyDescent="0.2">
      <c r="I36" s="671">
        <v>1000</v>
      </c>
      <c r="J36" s="645" t="s">
        <v>9</v>
      </c>
      <c r="K36" s="645" t="str">
        <f>+K35</f>
        <v>K15</v>
      </c>
      <c r="L36" s="645" t="s">
        <v>7</v>
      </c>
      <c r="M36" s="670">
        <v>2000</v>
      </c>
      <c r="N36" s="638" t="s">
        <v>552</v>
      </c>
      <c r="O36" s="647" t="s">
        <v>88</v>
      </c>
    </row>
    <row r="37" spans="9:15" ht="13.5" customHeight="1" x14ac:dyDescent="0.2">
      <c r="I37" s="762">
        <v>2000</v>
      </c>
      <c r="J37" s="739" t="str">
        <f>+J36</f>
        <v>&lt;</v>
      </c>
      <c r="K37" s="739" t="str">
        <f>+K36</f>
        <v>K15</v>
      </c>
      <c r="L37" s="739" t="s">
        <v>7</v>
      </c>
      <c r="M37" s="760">
        <v>4000</v>
      </c>
      <c r="N37" s="733" t="s">
        <v>553</v>
      </c>
      <c r="O37" s="735" t="s">
        <v>89</v>
      </c>
    </row>
    <row r="38" spans="9:15" ht="13.5" customHeight="1" x14ac:dyDescent="0.2">
      <c r="I38" s="763"/>
      <c r="J38" s="740"/>
      <c r="K38" s="740"/>
      <c r="L38" s="740"/>
      <c r="M38" s="761"/>
      <c r="N38" s="734"/>
      <c r="O38" s="736"/>
    </row>
    <row r="39" spans="9:15" ht="12.75" customHeight="1" x14ac:dyDescent="0.2">
      <c r="I39" s="762">
        <v>4000</v>
      </c>
      <c r="J39" s="739" t="s">
        <v>9</v>
      </c>
      <c r="K39" s="739" t="str">
        <f>+K37</f>
        <v>K15</v>
      </c>
      <c r="L39" s="739" t="s">
        <v>7</v>
      </c>
      <c r="M39" s="760">
        <v>6000</v>
      </c>
      <c r="N39" s="733" t="s">
        <v>554</v>
      </c>
      <c r="O39" s="735" t="s">
        <v>90</v>
      </c>
    </row>
    <row r="40" spans="9:15" ht="12.6" customHeight="1" x14ac:dyDescent="0.2">
      <c r="I40" s="763"/>
      <c r="J40" s="740"/>
      <c r="K40" s="740"/>
      <c r="L40" s="740"/>
      <c r="M40" s="761"/>
      <c r="N40" s="734"/>
      <c r="O40" s="736"/>
    </row>
    <row r="41" spans="9:15" x14ac:dyDescent="0.2">
      <c r="I41" s="671">
        <v>6000</v>
      </c>
      <c r="J41" s="641" t="str">
        <f>+J39</f>
        <v>&lt;</v>
      </c>
      <c r="K41" s="641" t="str">
        <f>+K39</f>
        <v>K15</v>
      </c>
      <c r="L41" s="641" t="s">
        <v>7</v>
      </c>
      <c r="M41" s="670">
        <v>8000</v>
      </c>
      <c r="N41" s="655" t="s">
        <v>555</v>
      </c>
      <c r="O41" s="639" t="s">
        <v>91</v>
      </c>
    </row>
    <row r="42" spans="9:15" ht="12.6" customHeight="1" x14ac:dyDescent="0.2">
      <c r="I42" s="762">
        <v>8000</v>
      </c>
      <c r="J42" s="735" t="str">
        <f>+J41</f>
        <v>&lt;</v>
      </c>
      <c r="K42" s="735" t="str">
        <f>+K41</f>
        <v>K15</v>
      </c>
      <c r="L42" s="735" t="s">
        <v>7</v>
      </c>
      <c r="M42" s="760">
        <v>10000</v>
      </c>
      <c r="N42" s="733" t="s">
        <v>556</v>
      </c>
      <c r="O42" s="735" t="s">
        <v>92</v>
      </c>
    </row>
    <row r="43" spans="9:15" ht="12.6" customHeight="1" x14ac:dyDescent="0.2">
      <c r="I43" s="748"/>
      <c r="J43" s="748"/>
      <c r="K43" s="748"/>
      <c r="L43" s="748"/>
      <c r="M43" s="749"/>
      <c r="N43" s="758"/>
      <c r="O43" s="748"/>
    </row>
    <row r="44" spans="9:15" ht="13.5" customHeight="1" thickBot="1" x14ac:dyDescent="0.25">
      <c r="I44" s="709">
        <v>10000</v>
      </c>
      <c r="J44" s="667" t="str">
        <f>+J42</f>
        <v>&lt;</v>
      </c>
      <c r="K44" s="667" t="str">
        <f>+K42</f>
        <v>K15</v>
      </c>
      <c r="L44" s="667"/>
      <c r="M44" s="710"/>
      <c r="N44" s="705" t="s">
        <v>557</v>
      </c>
      <c r="O44" s="667" t="s">
        <v>103</v>
      </c>
    </row>
    <row r="45" spans="9:15" ht="12.75" customHeight="1" x14ac:dyDescent="0.2"/>
    <row r="46" spans="9:15" ht="13.5" customHeight="1" x14ac:dyDescent="0.2"/>
    <row r="47" spans="9:15" ht="12.75" customHeight="1" x14ac:dyDescent="0.2"/>
    <row r="49" spans="11:14" ht="12.75" customHeight="1" x14ac:dyDescent="0.2">
      <c r="N49" s="488"/>
    </row>
    <row r="50" spans="11:14" x14ac:dyDescent="0.2">
      <c r="N50" s="488"/>
    </row>
    <row r="51" spans="11:14" ht="12.75" customHeight="1" x14ac:dyDescent="0.2"/>
    <row r="53" spans="11:14" ht="12.75" customHeight="1" x14ac:dyDescent="0.2"/>
    <row r="56" spans="11:14" x14ac:dyDescent="0.2">
      <c r="N56" s="488"/>
    </row>
    <row r="57" spans="11:14" x14ac:dyDescent="0.2">
      <c r="N57" s="488"/>
    </row>
    <row r="58" spans="11:14" x14ac:dyDescent="0.2">
      <c r="K58" s="488"/>
      <c r="L58" s="397"/>
    </row>
  </sheetData>
  <mergeCells count="46">
    <mergeCell ref="J39:J40"/>
    <mergeCell ref="K39:K40"/>
    <mergeCell ref="L39:L40"/>
    <mergeCell ref="M39:M40"/>
    <mergeCell ref="N39:N40"/>
    <mergeCell ref="M37:M38"/>
    <mergeCell ref="N37:N38"/>
    <mergeCell ref="O37:O38"/>
    <mergeCell ref="I39:I40"/>
    <mergeCell ref="I42:I43"/>
    <mergeCell ref="I37:I38"/>
    <mergeCell ref="J37:J38"/>
    <mergeCell ref="K37:K38"/>
    <mergeCell ref="L37:L38"/>
    <mergeCell ref="O39:O40"/>
    <mergeCell ref="J42:J43"/>
    <mergeCell ref="K42:K43"/>
    <mergeCell ref="L42:L43"/>
    <mergeCell ref="M42:M43"/>
    <mergeCell ref="N42:N43"/>
    <mergeCell ref="O42:O43"/>
    <mergeCell ref="O29:O30"/>
    <mergeCell ref="I7:I8"/>
    <mergeCell ref="J7:J8"/>
    <mergeCell ref="K7:K8"/>
    <mergeCell ref="L7:L8"/>
    <mergeCell ref="I29:I30"/>
    <mergeCell ref="J29:J30"/>
    <mergeCell ref="K29:K30"/>
    <mergeCell ref="L29:L30"/>
    <mergeCell ref="M29:M30"/>
    <mergeCell ref="O27:O28"/>
    <mergeCell ref="M7:M8"/>
    <mergeCell ref="N7:N8"/>
    <mergeCell ref="O19:O20"/>
    <mergeCell ref="O21:O22"/>
    <mergeCell ref="A1:E1"/>
    <mergeCell ref="O7:O8"/>
    <mergeCell ref="A19:A20"/>
    <mergeCell ref="O25:O26"/>
    <mergeCell ref="G19:G20"/>
    <mergeCell ref="B19:B20"/>
    <mergeCell ref="C19:C20"/>
    <mergeCell ref="D19:D20"/>
    <mergeCell ref="E19:E20"/>
    <mergeCell ref="F19:F20"/>
  </mergeCells>
  <printOptions horizontalCentered="1" verticalCentered="1"/>
  <pageMargins left="0.23622047244094491" right="0.23622047244094491" top="0.39370078740157483" bottom="0.39370078740157483" header="0.51181102362204722" footer="0.51181102362204722"/>
  <pageSetup paperSize="9" scale="67" orientation="landscape"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2"/>
  </sheetPr>
  <dimension ref="A1:AS14"/>
  <sheetViews>
    <sheetView showGridLines="0" zoomScaleNormal="100" workbookViewId="0">
      <selection activeCell="C13" sqref="C13"/>
    </sheetView>
  </sheetViews>
  <sheetFormatPr baseColWidth="10" defaultColWidth="11.42578125" defaultRowHeight="12.75" x14ac:dyDescent="0.2"/>
  <cols>
    <col min="1" max="1" width="46.7109375" style="525" customWidth="1"/>
    <col min="2" max="2" width="4.5703125" style="525" customWidth="1"/>
    <col min="3" max="4" width="11.28515625" style="525" customWidth="1"/>
    <col min="5" max="42" width="11.42578125" style="525" customWidth="1"/>
    <col min="43" max="43" width="36.28515625" style="525" customWidth="1"/>
    <col min="44" max="16384" width="11.42578125" style="525"/>
  </cols>
  <sheetData>
    <row r="1" spans="1:45" s="515" customFormat="1" ht="22.5" x14ac:dyDescent="0.3">
      <c r="A1" s="133" t="s">
        <v>42</v>
      </c>
    </row>
    <row r="2" spans="1:45" s="516" customFormat="1" ht="17.25" customHeight="1" x14ac:dyDescent="0.2">
      <c r="A2" s="134" t="s">
        <v>78</v>
      </c>
    </row>
    <row r="3" spans="1:45" s="520" customFormat="1" ht="14.25" customHeight="1" thickBot="1" x14ac:dyDescent="0.25">
      <c r="A3" s="517"/>
      <c r="B3" s="518"/>
      <c r="C3" s="519"/>
    </row>
    <row r="4" spans="1:45" s="522" customFormat="1" ht="19.5" x14ac:dyDescent="0.25">
      <c r="A4" s="262" t="s">
        <v>80</v>
      </c>
      <c r="B4" s="521"/>
      <c r="C4" s="764" t="str">
        <f>'Kennzahlentabelle IDHEAP'!C4:E4</f>
        <v/>
      </c>
      <c r="D4" s="764"/>
      <c r="E4" s="764"/>
    </row>
    <row r="5" spans="1:45" s="522" customFormat="1" ht="20.25" thickBot="1" x14ac:dyDescent="0.3">
      <c r="A5" s="265" t="s">
        <v>81</v>
      </c>
      <c r="B5" s="523"/>
      <c r="C5" s="765" t="str">
        <f>'Kennzahlentabelle IDHEAP'!C5:E5</f>
        <v/>
      </c>
      <c r="D5" s="765"/>
      <c r="E5" s="765"/>
    </row>
    <row r="6" spans="1:45" ht="15" customHeight="1" x14ac:dyDescent="0.2">
      <c r="A6" s="524"/>
      <c r="B6" s="524"/>
    </row>
    <row r="7" spans="1:45" ht="19.899999999999999" customHeight="1" thickBot="1" x14ac:dyDescent="0.3">
      <c r="A7" s="526" t="s">
        <v>444</v>
      </c>
      <c r="B7" s="527"/>
      <c r="C7" s="527"/>
    </row>
    <row r="8" spans="1:45" ht="20.100000000000001" customHeight="1" x14ac:dyDescent="0.2">
      <c r="A8" s="528" t="s">
        <v>518</v>
      </c>
      <c r="B8" s="529"/>
      <c r="C8" s="148" t="s">
        <v>40</v>
      </c>
      <c r="D8" s="308" t="s">
        <v>34</v>
      </c>
    </row>
    <row r="9" spans="1:45" ht="13.5" customHeight="1" x14ac:dyDescent="0.2">
      <c r="A9" s="542" t="s">
        <v>452</v>
      </c>
      <c r="B9" s="531" t="s">
        <v>519</v>
      </c>
      <c r="C9" s="532" t="e">
        <f>'Kennzahlenberechnung HRM2'!G10</f>
        <v>#DIV/0!</v>
      </c>
      <c r="D9" s="533" t="e">
        <f>'Kennzahlenberechnung HRM2'!K10</f>
        <v>#DIV/0!</v>
      </c>
      <c r="AQ9" s="534"/>
    </row>
    <row r="10" spans="1:45" ht="13.5" customHeight="1" x14ac:dyDescent="0.2">
      <c r="A10" s="530" t="s">
        <v>447</v>
      </c>
      <c r="B10" s="531" t="s">
        <v>520</v>
      </c>
      <c r="C10" s="535" t="e">
        <f>'Kennzahlenberechnung HRM2'!G14</f>
        <v>#DIV/0!</v>
      </c>
      <c r="D10" s="536" t="e">
        <f>'Kennzahlenberechnung HRM2'!K14</f>
        <v>#DIV/0!</v>
      </c>
      <c r="AQ10" s="534"/>
    </row>
    <row r="11" spans="1:45" ht="13.5" customHeight="1" x14ac:dyDescent="0.2">
      <c r="A11" s="530" t="s">
        <v>450</v>
      </c>
      <c r="B11" s="531" t="s">
        <v>521</v>
      </c>
      <c r="C11" s="537" t="e">
        <f>'Kennzahlenberechnung HRM2'!G18</f>
        <v>#DIV/0!</v>
      </c>
      <c r="D11" s="538" t="e">
        <f>'Kennzahlenberechnung HRM2'!K18</f>
        <v>#DIV/0!</v>
      </c>
      <c r="AQ11" s="534"/>
    </row>
    <row r="12" spans="1:45" ht="13.5" customHeight="1" x14ac:dyDescent="0.2">
      <c r="A12" s="530" t="s">
        <v>449</v>
      </c>
      <c r="B12" s="531" t="s">
        <v>522</v>
      </c>
      <c r="C12" s="540" t="e">
        <f>'Kennzahlenberechnung HRM2'!G22</f>
        <v>#DIV/0!</v>
      </c>
      <c r="D12" s="541" t="e">
        <f>'Kennzahlenberechnung HRM2'!K22</f>
        <v>#DIV/0!</v>
      </c>
      <c r="AQ12" s="539"/>
    </row>
    <row r="13" spans="1:45" x14ac:dyDescent="0.2">
      <c r="A13" s="530" t="s">
        <v>451</v>
      </c>
      <c r="B13" s="531" t="s">
        <v>523</v>
      </c>
      <c r="C13" s="690" t="e">
        <f>'Kennzahlenberechnung HRM2'!H26</f>
        <v>#DIV/0!</v>
      </c>
      <c r="D13" s="538" t="e">
        <f>'Kennzahlenberechnung HRM2'!K26</f>
        <v>#DIV/0!</v>
      </c>
      <c r="AQ13" s="539"/>
    </row>
    <row r="14" spans="1:45" x14ac:dyDescent="0.2">
      <c r="AQ14" s="543"/>
      <c r="AR14" s="544"/>
      <c r="AS14" s="544"/>
    </row>
  </sheetData>
  <mergeCells count="2">
    <mergeCell ref="C4:E4"/>
    <mergeCell ref="C5:E5"/>
  </mergeCells>
  <pageMargins left="0.78740157480314965" right="0.78740157480314965" top="0.98425196850393704" bottom="0.98425196850393704" header="0.51181102362204722" footer="0.51181102362204722"/>
  <pageSetup paperSize="9" orientation="landscape" r:id="rId1"/>
  <headerFooter alignWithMargins="0"/>
  <rowBreaks count="2" manualBreakCount="2">
    <brk id="15" max="16383" man="1"/>
    <brk id="4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K29"/>
  <sheetViews>
    <sheetView zoomScale="80" zoomScaleNormal="80" workbookViewId="0">
      <selection activeCell="H26" sqref="H26"/>
    </sheetView>
  </sheetViews>
  <sheetFormatPr baseColWidth="10" defaultColWidth="11.42578125" defaultRowHeight="12.75" x14ac:dyDescent="0.2"/>
  <cols>
    <col min="1" max="1" width="16" style="567" customWidth="1"/>
    <col min="2" max="3" width="40.7109375" style="546" customWidth="1"/>
    <col min="4" max="4" width="41.140625" style="546" bestFit="1" customWidth="1"/>
    <col min="5" max="5" width="32.7109375" style="546" customWidth="1"/>
    <col min="6" max="6" width="28.7109375" style="546" customWidth="1"/>
    <col min="7" max="7" width="15.7109375" style="546" bestFit="1" customWidth="1"/>
    <col min="8" max="11" width="9.7109375" style="546" customWidth="1"/>
    <col min="12" max="16384" width="11.42578125" style="546"/>
  </cols>
  <sheetData>
    <row r="1" spans="1:11" ht="19.5" x14ac:dyDescent="0.2">
      <c r="A1" s="688" t="s">
        <v>505</v>
      </c>
      <c r="B1" s="547"/>
      <c r="C1" s="547" t="s">
        <v>473</v>
      </c>
      <c r="D1" s="548" t="s">
        <v>473</v>
      </c>
      <c r="G1" s="549"/>
      <c r="H1" s="549"/>
      <c r="I1" s="549"/>
      <c r="K1" s="549"/>
    </row>
    <row r="3" spans="1:11" ht="21.95" customHeight="1" x14ac:dyDescent="0.2">
      <c r="I3" s="568"/>
      <c r="J3" s="568"/>
    </row>
    <row r="4" spans="1:11" ht="16.5" x14ac:dyDescent="0.2">
      <c r="A4" s="550" t="s">
        <v>179</v>
      </c>
      <c r="B4" s="551" t="s">
        <v>446</v>
      </c>
      <c r="C4" s="552"/>
      <c r="D4" s="552"/>
      <c r="E4" s="552"/>
      <c r="F4" s="552"/>
      <c r="G4" s="552"/>
      <c r="H4" s="552"/>
      <c r="I4" s="569"/>
      <c r="J4" s="569"/>
      <c r="K4" s="552"/>
    </row>
    <row r="5" spans="1:11" ht="42" customHeight="1" x14ac:dyDescent="0.2">
      <c r="A5" s="554" t="s">
        <v>175</v>
      </c>
      <c r="B5" s="556" t="s">
        <v>456</v>
      </c>
      <c r="C5" s="555" t="s">
        <v>461</v>
      </c>
      <c r="D5" s="555" t="s">
        <v>457</v>
      </c>
      <c r="E5" s="570"/>
      <c r="F5" s="570"/>
      <c r="G5" s="556" t="s">
        <v>178</v>
      </c>
      <c r="H5" s="557" t="s">
        <v>40</v>
      </c>
      <c r="I5" s="557"/>
      <c r="J5" s="557"/>
      <c r="K5" s="557" t="s">
        <v>34</v>
      </c>
    </row>
    <row r="6" spans="1:11" x14ac:dyDescent="0.2">
      <c r="A6" s="559" t="s">
        <v>176</v>
      </c>
      <c r="B6" s="571">
        <f>Basisdaten!C51-Basisdaten!C22+Basisdaten!C26+Basisdaten!C34-Basisdaten!C69+Basisdaten!C36+Basisdaten!C37+Basisdaten!C38-Basisdaten!C71+Basisdaten!C43+Basisdaten!C47-Basisdaten!C74+Basisdaten!C48-Basisdaten!C75-Basisdaten!C68</f>
        <v>0</v>
      </c>
      <c r="C6" s="560">
        <f>Basisdaten!C88-Basisdaten!C99</f>
        <v>0</v>
      </c>
      <c r="D6" s="572" t="e">
        <f>B6/C6</f>
        <v>#DIV/0!</v>
      </c>
      <c r="E6" s="562"/>
      <c r="F6" s="562"/>
      <c r="G6" s="561" t="e">
        <f>D6</f>
        <v>#DIV/0!</v>
      </c>
      <c r="H6" s="563" t="e">
        <f>G6*100</f>
        <v>#DIV/0!</v>
      </c>
      <c r="I6" s="564"/>
      <c r="J6" s="564"/>
      <c r="K6" s="565" t="e">
        <f>IF(H6&lt;25,1,IF(H6&lt;100,6-(100-H6)*(5/75),6))</f>
        <v>#DIV/0!</v>
      </c>
    </row>
    <row r="7" spans="1:11" ht="21.95" customHeight="1" x14ac:dyDescent="0.2">
      <c r="A7" s="397"/>
      <c r="B7" s="397"/>
      <c r="C7" s="612"/>
      <c r="D7" s="613"/>
      <c r="E7" s="612"/>
      <c r="G7" s="439"/>
      <c r="I7" s="568"/>
      <c r="J7" s="568"/>
    </row>
    <row r="8" spans="1:11" ht="16.5" x14ac:dyDescent="0.2">
      <c r="A8" s="550" t="s">
        <v>512</v>
      </c>
      <c r="B8" s="577" t="s">
        <v>452</v>
      </c>
      <c r="C8" s="578"/>
      <c r="D8" s="552"/>
      <c r="E8" s="579"/>
      <c r="F8" s="552"/>
      <c r="G8" s="552"/>
      <c r="H8" s="552"/>
      <c r="I8" s="569"/>
      <c r="J8" s="569"/>
      <c r="K8" s="552"/>
    </row>
    <row r="9" spans="1:11" ht="42" customHeight="1" x14ac:dyDescent="0.2">
      <c r="A9" s="554" t="s">
        <v>175</v>
      </c>
      <c r="B9" s="556" t="s">
        <v>468</v>
      </c>
      <c r="C9" s="580" t="s">
        <v>352</v>
      </c>
      <c r="D9" s="614" t="s">
        <v>469</v>
      </c>
      <c r="E9" s="614"/>
      <c r="F9" s="589"/>
      <c r="G9" s="556" t="s">
        <v>178</v>
      </c>
      <c r="H9" s="557" t="s">
        <v>40</v>
      </c>
      <c r="I9" s="557"/>
      <c r="J9" s="557"/>
      <c r="K9" s="557" t="s">
        <v>34</v>
      </c>
    </row>
    <row r="10" spans="1:11" x14ac:dyDescent="0.2">
      <c r="A10" s="559" t="s">
        <v>176</v>
      </c>
      <c r="B10" s="571">
        <f>Basisdaten!C51-Basisdaten!C22+Basisdaten!C26+Basisdaten!C34-Basisdaten!C69+Basisdaten!C36+Basisdaten!C37+Basisdaten!C38-Basisdaten!C71+Basisdaten!C43+Basisdaten!C47-Basisdaten!C74+Basisdaten!C48-Basisdaten!C75-Basisdaten!C68</f>
        <v>0</v>
      </c>
      <c r="C10" s="571">
        <f>Basisdaten!C52+Basisdaten!C58+Basisdaten!C59+Basisdaten!C60+Basisdaten!C61+Basisdaten!C69+Basisdaten!C70+Basisdaten!C73-Basisdaten!C74-Basisdaten!C75+Basisdaten!C76</f>
        <v>0</v>
      </c>
      <c r="D10" s="615" t="e">
        <f>B10/C10</f>
        <v>#DIV/0!</v>
      </c>
      <c r="E10" s="616"/>
      <c r="F10" s="617"/>
      <c r="G10" s="616" t="e">
        <f>D10</f>
        <v>#DIV/0!</v>
      </c>
      <c r="H10" s="618" t="e">
        <f>G10*100</f>
        <v>#DIV/0!</v>
      </c>
      <c r="I10" s="619"/>
      <c r="J10" s="564"/>
      <c r="K10" s="618" t="e">
        <f>IF(H10&gt;=8,6,IF(H10&gt;=4,6-(8-H10)*(2/4),IF(H10&gt;=1,4-(4-H10)*(3/3),1)))</f>
        <v>#DIV/0!</v>
      </c>
    </row>
    <row r="11" spans="1:11" ht="21.95" customHeight="1" x14ac:dyDescent="0.2">
      <c r="A11" s="573"/>
      <c r="B11" s="574"/>
      <c r="C11" s="575"/>
      <c r="E11" s="576"/>
      <c r="I11" s="568"/>
      <c r="J11" s="568"/>
    </row>
    <row r="12" spans="1:11" ht="16.5" x14ac:dyDescent="0.2">
      <c r="A12" s="550" t="s">
        <v>508</v>
      </c>
      <c r="B12" s="577" t="s">
        <v>447</v>
      </c>
      <c r="C12" s="578"/>
      <c r="D12" s="552"/>
      <c r="E12" s="579"/>
      <c r="F12" s="552"/>
      <c r="G12" s="552"/>
      <c r="H12" s="552"/>
      <c r="I12" s="569"/>
      <c r="J12" s="569"/>
      <c r="K12" s="552"/>
    </row>
    <row r="13" spans="1:11" ht="42" customHeight="1" x14ac:dyDescent="0.2">
      <c r="A13" s="554" t="s">
        <v>175</v>
      </c>
      <c r="B13" s="580" t="s">
        <v>458</v>
      </c>
      <c r="C13" s="580" t="s">
        <v>352</v>
      </c>
      <c r="D13" s="580" t="s">
        <v>459</v>
      </c>
      <c r="E13" s="581"/>
      <c r="F13" s="580"/>
      <c r="G13" s="556" t="s">
        <v>178</v>
      </c>
      <c r="H13" s="557" t="s">
        <v>40</v>
      </c>
      <c r="I13" s="557"/>
      <c r="J13" s="557"/>
      <c r="K13" s="557" t="s">
        <v>34</v>
      </c>
    </row>
    <row r="14" spans="1:11" x14ac:dyDescent="0.2">
      <c r="A14" s="559" t="s">
        <v>176</v>
      </c>
      <c r="B14" s="560">
        <f>Basisdaten!C28-Basisdaten!C62</f>
        <v>0</v>
      </c>
      <c r="C14" s="571">
        <f>Basisdaten!C52+Basisdaten!C58+Basisdaten!C59+Basisdaten!C60+Basisdaten!C61+Basisdaten!C69+Basisdaten!C70+Basisdaten!C73-Basisdaten!C74-Basisdaten!C75+Basisdaten!C76</f>
        <v>0</v>
      </c>
      <c r="D14" s="582" t="e">
        <f>B14/C14</f>
        <v>#DIV/0!</v>
      </c>
      <c r="E14" s="571"/>
      <c r="F14" s="572"/>
      <c r="G14" s="583" t="e">
        <f>D14</f>
        <v>#DIV/0!</v>
      </c>
      <c r="H14" s="565" t="e">
        <f>G14*100</f>
        <v>#DIV/0!</v>
      </c>
      <c r="I14" s="564"/>
      <c r="J14" s="564"/>
      <c r="K14" s="565" t="e">
        <f>IF(H14&lt;=0,6,IF(H14&lt;4,6-(H14-0)*(1/2),IF(H14&lt;7,6-(H14-2)*(1/1),1)))</f>
        <v>#DIV/0!</v>
      </c>
    </row>
    <row r="15" spans="1:11" ht="21.95" customHeight="1" x14ac:dyDescent="0.2">
      <c r="A15" s="597"/>
      <c r="B15" s="598"/>
      <c r="C15" s="599"/>
      <c r="D15" s="598"/>
      <c r="E15" s="596"/>
      <c r="F15" s="598"/>
      <c r="I15" s="568"/>
      <c r="J15" s="568"/>
    </row>
    <row r="16" spans="1:11" ht="16.5" x14ac:dyDescent="0.2">
      <c r="A16" s="550" t="s">
        <v>510</v>
      </c>
      <c r="B16" s="577" t="s">
        <v>450</v>
      </c>
      <c r="C16" s="578"/>
      <c r="D16" s="552"/>
      <c r="E16" s="579"/>
      <c r="F16" s="552"/>
      <c r="G16" s="552"/>
      <c r="H16" s="552"/>
      <c r="I16" s="569"/>
      <c r="J16" s="569"/>
      <c r="K16" s="552"/>
    </row>
    <row r="17" spans="1:11" ht="42" customHeight="1" x14ac:dyDescent="0.2">
      <c r="A17" s="554" t="s">
        <v>175</v>
      </c>
      <c r="B17" s="555" t="s">
        <v>464</v>
      </c>
      <c r="C17" s="580" t="s">
        <v>352</v>
      </c>
      <c r="D17" s="555" t="s">
        <v>465</v>
      </c>
      <c r="E17" s="581"/>
      <c r="F17" s="557"/>
      <c r="G17" s="556" t="s">
        <v>178</v>
      </c>
      <c r="H17" s="557" t="s">
        <v>40</v>
      </c>
      <c r="I17" s="557"/>
      <c r="J17" s="557"/>
      <c r="K17" s="557" t="s">
        <v>34</v>
      </c>
    </row>
    <row r="18" spans="1:11" x14ac:dyDescent="0.2">
      <c r="A18" s="559" t="s">
        <v>176</v>
      </c>
      <c r="B18" s="600">
        <f>Basisdaten!C28-Basisdaten!C62+Basisdaten!C26+Basisdaten!C36+Basisdaten!C37+Basisdaten!C38-Basisdaten!C71</f>
        <v>0</v>
      </c>
      <c r="C18" s="571">
        <f>Basisdaten!C52+Basisdaten!C58+Basisdaten!C59+Basisdaten!C60+Basisdaten!C61+Basisdaten!C69+Basisdaten!C70+Basisdaten!C73-Basisdaten!C74-Basisdaten!C75+Basisdaten!C76</f>
        <v>0</v>
      </c>
      <c r="D18" s="601" t="e">
        <f>B18/C18</f>
        <v>#DIV/0!</v>
      </c>
      <c r="E18" s="602"/>
      <c r="F18" s="603"/>
      <c r="G18" s="603" t="e">
        <f>D18</f>
        <v>#DIV/0!</v>
      </c>
      <c r="H18" s="604" t="e">
        <f>G18*100</f>
        <v>#DIV/0!</v>
      </c>
      <c r="I18" s="605"/>
      <c r="J18" s="606"/>
      <c r="K18" s="607" t="e">
        <f>IF(H18&lt;=2.5,6,IF(H18&lt;15,6-(H18-2.5)*(1/2.5),1))</f>
        <v>#DIV/0!</v>
      </c>
    </row>
    <row r="19" spans="1:11" ht="21.95" customHeight="1" x14ac:dyDescent="0.2">
      <c r="A19" s="592"/>
      <c r="B19" s="593"/>
      <c r="C19" s="594"/>
      <c r="D19" s="595"/>
      <c r="E19" s="594"/>
      <c r="G19" s="596"/>
      <c r="I19" s="568"/>
      <c r="J19" s="568"/>
    </row>
    <row r="20" spans="1:11" ht="16.5" x14ac:dyDescent="0.2">
      <c r="A20" s="550" t="s">
        <v>509</v>
      </c>
      <c r="B20" s="577" t="s">
        <v>449</v>
      </c>
      <c r="C20" s="578"/>
      <c r="D20" s="552"/>
      <c r="E20" s="579"/>
      <c r="F20" s="552"/>
      <c r="G20" s="552"/>
      <c r="H20" s="552"/>
      <c r="I20" s="569"/>
      <c r="J20" s="569"/>
      <c r="K20" s="552"/>
    </row>
    <row r="21" spans="1:11" ht="54" customHeight="1" x14ac:dyDescent="0.2">
      <c r="A21" s="554" t="s">
        <v>175</v>
      </c>
      <c r="B21" s="557" t="s">
        <v>460</v>
      </c>
      <c r="C21" s="557" t="s">
        <v>462</v>
      </c>
      <c r="D21" s="557" t="s">
        <v>463</v>
      </c>
      <c r="E21" s="557"/>
      <c r="F21" s="589"/>
      <c r="G21" s="556" t="s">
        <v>178</v>
      </c>
      <c r="H21" s="557" t="s">
        <v>40</v>
      </c>
      <c r="I21" s="557"/>
      <c r="J21" s="557"/>
      <c r="K21" s="557" t="s">
        <v>34</v>
      </c>
    </row>
    <row r="22" spans="1:11" x14ac:dyDescent="0.2">
      <c r="A22" s="559" t="s">
        <v>176</v>
      </c>
      <c r="B22" s="590">
        <f>Basisdaten!C88</f>
        <v>0</v>
      </c>
      <c r="C22" s="590">
        <f>Basisdaten!C23+Basisdaten!C24-Basisdaten!C25+Basisdaten!C27-Basisdaten!C33+Basisdaten!C35-Basisdaten!C36-Basisdaten!C37-Basisdaten!C38+Basisdaten!C41+Basisdaten!C42+Basisdaten!C45+Basisdaten!C46+Basisdaten!C88</f>
        <v>0</v>
      </c>
      <c r="D22" s="582" t="e">
        <f>B22/C22</f>
        <v>#DIV/0!</v>
      </c>
      <c r="E22" s="572"/>
      <c r="F22" s="590"/>
      <c r="G22" s="572" t="e">
        <f>D22</f>
        <v>#DIV/0!</v>
      </c>
      <c r="H22" s="563" t="e">
        <f>G22*100</f>
        <v>#DIV/0!</v>
      </c>
      <c r="I22" s="590"/>
      <c r="J22" s="590"/>
      <c r="K22" s="565" t="e">
        <f>(IF(H22&lt;0,1,IF(H22&lt;3,4-(3-H22)*(1/1),IF(H22&lt;7,6-(7-H22)*(1/2),IF(H22&lt;10,6,IF(H22&lt;14,6-(H22-10)*(1/2),IF(H22&lt;17,4-(H22-14)*(1/1),1)))))))</f>
        <v>#DIV/0!</v>
      </c>
    </row>
    <row r="23" spans="1:11" ht="21.95" customHeight="1" x14ac:dyDescent="0.2">
      <c r="A23" s="397"/>
      <c r="B23" s="608"/>
      <c r="C23" s="608"/>
      <c r="D23" s="608"/>
      <c r="E23" s="608"/>
      <c r="F23" s="608"/>
      <c r="G23" s="397"/>
      <c r="I23" s="609"/>
      <c r="J23" s="609"/>
    </row>
    <row r="24" spans="1:11" ht="16.5" x14ac:dyDescent="0.2">
      <c r="A24" s="550" t="s">
        <v>511</v>
      </c>
      <c r="B24" s="577" t="s">
        <v>451</v>
      </c>
      <c r="C24" s="578"/>
      <c r="D24" s="552"/>
      <c r="E24" s="579"/>
      <c r="F24" s="552"/>
      <c r="G24" s="552"/>
      <c r="H24" s="552"/>
      <c r="I24" s="569"/>
      <c r="J24" s="569"/>
      <c r="K24" s="552"/>
    </row>
    <row r="25" spans="1:11" ht="27.95" customHeight="1" x14ac:dyDescent="0.2">
      <c r="A25" s="554" t="s">
        <v>175</v>
      </c>
      <c r="B25" s="555" t="s">
        <v>453</v>
      </c>
      <c r="C25" s="610" t="s">
        <v>466</v>
      </c>
      <c r="D25" s="610" t="s">
        <v>467</v>
      </c>
      <c r="E25" s="610"/>
      <c r="F25" s="556"/>
      <c r="G25" s="556" t="s">
        <v>178</v>
      </c>
      <c r="H25" s="557" t="s">
        <v>40</v>
      </c>
      <c r="I25" s="557"/>
      <c r="J25" s="557"/>
      <c r="K25" s="557" t="s">
        <v>34</v>
      </c>
    </row>
    <row r="26" spans="1:11" x14ac:dyDescent="0.2">
      <c r="A26" s="559" t="s">
        <v>176</v>
      </c>
      <c r="B26" s="560">
        <f>Basisdaten!C105-Basisdaten!C111-Basisdaten!C102</f>
        <v>0</v>
      </c>
      <c r="C26" s="562">
        <f>Basisdaten!C13</f>
        <v>0</v>
      </c>
      <c r="D26" s="691" t="e">
        <f>B26/C26</f>
        <v>#DIV/0!</v>
      </c>
      <c r="E26" s="560"/>
      <c r="F26" s="562"/>
      <c r="G26" s="583"/>
      <c r="H26" s="563" t="e">
        <f>D26</f>
        <v>#DIV/0!</v>
      </c>
      <c r="I26" s="611"/>
      <c r="J26" s="611"/>
      <c r="K26" s="565" t="e">
        <f>IF(H26&lt;=0,6,IF(H26&lt;4000,6-(H26-0)*(2/4000),IF(H26&lt;7000,4-(H26-4000)*(3/3000),1)))</f>
        <v>#DIV/0!</v>
      </c>
    </row>
    <row r="27" spans="1:11" x14ac:dyDescent="0.2">
      <c r="A27" s="620"/>
      <c r="B27" s="620"/>
      <c r="C27" s="621"/>
      <c r="D27" s="621"/>
      <c r="E27" s="622"/>
      <c r="F27" s="621"/>
      <c r="H27" s="623"/>
    </row>
    <row r="28" spans="1:11" x14ac:dyDescent="0.2">
      <c r="A28" s="620"/>
      <c r="B28" s="620"/>
      <c r="C28" s="620"/>
      <c r="D28" s="620"/>
      <c r="E28" s="622"/>
      <c r="F28" s="620"/>
      <c r="H28" s="623"/>
    </row>
    <row r="29" spans="1:11" x14ac:dyDescent="0.2">
      <c r="E29" s="624"/>
    </row>
  </sheetData>
  <printOptions horizontalCentered="1"/>
  <pageMargins left="0.39370078740157483" right="0.39370078740157483" top="0.78740157480314965" bottom="0.78740157480314965" header="0.51181102362204722" footer="0.51181102362204722"/>
  <pageSetup paperSize="9" scale="55" orientation="landscape"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indexed="51"/>
    <pageSetUpPr fitToPage="1"/>
  </sheetPr>
  <dimension ref="A1:N142"/>
  <sheetViews>
    <sheetView workbookViewId="0">
      <selection activeCell="B121" sqref="B121"/>
    </sheetView>
  </sheetViews>
  <sheetFormatPr baseColWidth="10" defaultColWidth="11.42578125" defaultRowHeight="12.75" x14ac:dyDescent="0.2"/>
  <cols>
    <col min="1" max="1" width="11.42578125" style="54" customWidth="1"/>
    <col min="2" max="2" width="47.140625" style="23" customWidth="1"/>
    <col min="3" max="5" width="14.7109375" style="12" customWidth="1"/>
    <col min="6" max="6" width="14.7109375" style="13" customWidth="1"/>
    <col min="7" max="7" width="14.7109375" style="12" customWidth="1"/>
    <col min="8" max="8" width="21.28515625" style="12" customWidth="1"/>
    <col min="9" max="16384" width="11.42578125" style="12"/>
  </cols>
  <sheetData>
    <row r="1" spans="1:8" ht="19.5" x14ac:dyDescent="0.25">
      <c r="A1" s="714" t="s">
        <v>46</v>
      </c>
      <c r="B1" s="714"/>
    </row>
    <row r="2" spans="1:8" ht="20.100000000000001" customHeight="1" x14ac:dyDescent="0.2">
      <c r="A2" s="14" t="s">
        <v>49</v>
      </c>
      <c r="B2" s="14"/>
      <c r="C2" s="3"/>
      <c r="D2" s="3"/>
      <c r="E2" s="3"/>
      <c r="F2" s="3"/>
    </row>
    <row r="3" spans="1:8" ht="14.25" x14ac:dyDescent="0.2">
      <c r="A3" s="14" t="s">
        <v>247</v>
      </c>
      <c r="B3" s="14"/>
      <c r="C3" s="3"/>
      <c r="D3" s="3"/>
      <c r="E3" s="3"/>
      <c r="F3" s="3"/>
    </row>
    <row r="4" spans="1:8" ht="14.25" x14ac:dyDescent="0.2">
      <c r="A4" s="716" t="s">
        <v>50</v>
      </c>
      <c r="B4" s="716"/>
      <c r="C4" s="716"/>
      <c r="D4" s="716"/>
      <c r="E4" s="716"/>
      <c r="F4" s="716"/>
      <c r="G4" s="716"/>
      <c r="H4" s="15"/>
    </row>
    <row r="5" spans="1:8" ht="14.25" x14ac:dyDescent="0.2">
      <c r="A5" s="715" t="s">
        <v>77</v>
      </c>
      <c r="B5" s="715"/>
      <c r="C5" s="715"/>
      <c r="D5" s="715"/>
      <c r="E5" s="715"/>
      <c r="F5" s="715"/>
      <c r="G5" s="715"/>
      <c r="H5" s="16"/>
    </row>
    <row r="6" spans="1:8" ht="20.100000000000001" customHeight="1" thickBot="1" x14ac:dyDescent="0.25">
      <c r="A6" s="16"/>
      <c r="B6" s="16"/>
      <c r="C6" s="16"/>
      <c r="D6" s="16"/>
      <c r="E6" s="16"/>
      <c r="F6" s="16"/>
      <c r="G6" s="16"/>
      <c r="H6" s="16"/>
    </row>
    <row r="7" spans="1:8" ht="19.5" customHeight="1" x14ac:dyDescent="0.2">
      <c r="A7" s="72" t="s">
        <v>80</v>
      </c>
      <c r="B7" s="73"/>
      <c r="C7" s="720"/>
      <c r="D7" s="721"/>
      <c r="E7" s="721"/>
      <c r="F7" s="18"/>
      <c r="G7" s="17"/>
    </row>
    <row r="8" spans="1:8" ht="20.25" thickBot="1" x14ac:dyDescent="0.25">
      <c r="A8" s="19" t="s">
        <v>81</v>
      </c>
      <c r="B8" s="20"/>
      <c r="C8" s="717"/>
      <c r="D8" s="717"/>
      <c r="E8" s="717"/>
      <c r="F8" s="18"/>
      <c r="G8" s="17"/>
    </row>
    <row r="9" spans="1:8" s="17" customFormat="1" ht="20.100000000000001" customHeight="1" x14ac:dyDescent="0.2">
      <c r="A9" s="12"/>
      <c r="B9" s="12"/>
      <c r="C9" s="12"/>
      <c r="D9" s="12"/>
      <c r="E9" s="12"/>
      <c r="F9" s="3"/>
      <c r="G9" s="12"/>
    </row>
    <row r="10" spans="1:8" s="17" customFormat="1" ht="19.149999999999999" customHeight="1" thickBot="1" x14ac:dyDescent="0.3">
      <c r="A10" s="21" t="s">
        <v>17</v>
      </c>
      <c r="B10" s="22"/>
      <c r="C10" s="22"/>
      <c r="D10" s="22"/>
      <c r="E10" s="22"/>
      <c r="F10" s="3"/>
      <c r="G10" s="12"/>
    </row>
    <row r="11" spans="1:8" x14ac:dyDescent="0.2">
      <c r="A11" s="76"/>
      <c r="C11" s="74" t="s">
        <v>81</v>
      </c>
      <c r="D11" s="74" t="s">
        <v>18</v>
      </c>
      <c r="E11" s="74" t="s">
        <v>19</v>
      </c>
    </row>
    <row r="12" spans="1:8" ht="13.5" thickBot="1" x14ac:dyDescent="0.25">
      <c r="A12" s="319"/>
      <c r="B12" s="22"/>
      <c r="C12" s="320">
        <f>+C8</f>
        <v>0</v>
      </c>
      <c r="D12" s="320">
        <f>+C12-1</f>
        <v>-1</v>
      </c>
      <c r="E12" s="320">
        <f>+C12-2</f>
        <v>-2</v>
      </c>
    </row>
    <row r="13" spans="1:8" ht="13.5" thickBot="1" x14ac:dyDescent="0.25">
      <c r="A13" s="76"/>
      <c r="B13" s="23" t="s">
        <v>263</v>
      </c>
      <c r="C13" s="42"/>
      <c r="D13" s="274"/>
      <c r="E13" s="321" t="s">
        <v>41</v>
      </c>
      <c r="G13" s="513"/>
    </row>
    <row r="14" spans="1:8" ht="20.100000000000001" customHeight="1" x14ac:dyDescent="0.25">
      <c r="A14" s="77" t="s">
        <v>0</v>
      </c>
      <c r="B14" s="78"/>
      <c r="C14" s="24"/>
      <c r="D14" s="24"/>
      <c r="E14" s="24"/>
    </row>
    <row r="15" spans="1:8" ht="20.100000000000001" customHeight="1" x14ac:dyDescent="0.25">
      <c r="A15" s="25" t="s">
        <v>272</v>
      </c>
      <c r="B15" s="26"/>
      <c r="C15" s="27"/>
      <c r="D15" s="27"/>
      <c r="E15" s="27"/>
      <c r="F15" s="23"/>
      <c r="G15" s="23"/>
    </row>
    <row r="16" spans="1:8" ht="20.100000000000001" customHeight="1" x14ac:dyDescent="0.2">
      <c r="A16" s="28" t="s">
        <v>20</v>
      </c>
      <c r="B16" s="29"/>
      <c r="C16" s="30"/>
      <c r="D16" s="30"/>
      <c r="E16" s="30"/>
      <c r="F16" s="23"/>
      <c r="G16" s="23"/>
    </row>
    <row r="17" spans="1:11" x14ac:dyDescent="0.2">
      <c r="A17" s="31">
        <v>400</v>
      </c>
      <c r="B17" s="32" t="s">
        <v>243</v>
      </c>
      <c r="C17" s="33"/>
      <c r="D17" s="34" t="s">
        <v>41</v>
      </c>
      <c r="E17" s="34" t="s">
        <v>41</v>
      </c>
      <c r="F17" s="23"/>
      <c r="G17" s="23"/>
      <c r="H17" s="23"/>
      <c r="I17" s="23"/>
    </row>
    <row r="18" spans="1:11" x14ac:dyDescent="0.2">
      <c r="A18" s="35">
        <v>401</v>
      </c>
      <c r="B18" s="26" t="s">
        <v>244</v>
      </c>
      <c r="C18" s="36"/>
      <c r="D18" s="37" t="s">
        <v>41</v>
      </c>
      <c r="E18" s="37" t="s">
        <v>41</v>
      </c>
      <c r="F18" s="23"/>
      <c r="G18" s="38"/>
      <c r="H18" s="23"/>
      <c r="I18" s="23"/>
    </row>
    <row r="19" spans="1:11" ht="20.100000000000001" customHeight="1" x14ac:dyDescent="0.25">
      <c r="A19" s="79" t="s">
        <v>85</v>
      </c>
      <c r="B19" s="80"/>
      <c r="C19" s="35"/>
      <c r="D19" s="35"/>
      <c r="E19" s="35"/>
      <c r="F19" s="23"/>
      <c r="G19" s="38"/>
      <c r="H19" s="39"/>
      <c r="I19" s="23"/>
    </row>
    <row r="20" spans="1:11" ht="20.100000000000001" customHeight="1" x14ac:dyDescent="0.25">
      <c r="A20" s="25" t="s">
        <v>272</v>
      </c>
      <c r="B20" s="26"/>
      <c r="C20" s="35"/>
      <c r="D20" s="35"/>
      <c r="E20" s="35"/>
      <c r="F20" s="23"/>
      <c r="G20" s="23"/>
      <c r="H20" s="40"/>
      <c r="I20" s="23"/>
    </row>
    <row r="21" spans="1:11" ht="20.100000000000001" customHeight="1" x14ac:dyDescent="0.2">
      <c r="A21" s="28" t="s">
        <v>21</v>
      </c>
      <c r="B21" s="29"/>
      <c r="C21" s="30"/>
      <c r="D21" s="30"/>
      <c r="E21" s="30"/>
      <c r="F21" s="23"/>
      <c r="G21" s="23"/>
      <c r="H21" s="40"/>
      <c r="I21" s="23"/>
    </row>
    <row r="22" spans="1:11" x14ac:dyDescent="0.2">
      <c r="A22" s="323" t="s">
        <v>1</v>
      </c>
      <c r="B22" s="41" t="s">
        <v>21</v>
      </c>
      <c r="C22" s="42"/>
      <c r="D22" s="273"/>
      <c r="E22" s="43" t="s">
        <v>41</v>
      </c>
      <c r="F22" s="23"/>
      <c r="G22" s="23"/>
      <c r="H22" s="23"/>
      <c r="I22" s="23"/>
    </row>
    <row r="23" spans="1:11" x14ac:dyDescent="0.2">
      <c r="A23" s="323">
        <v>30</v>
      </c>
      <c r="B23" s="41" t="s">
        <v>13</v>
      </c>
      <c r="C23" s="42"/>
      <c r="D23" s="273"/>
      <c r="E23" s="43" t="s">
        <v>41</v>
      </c>
      <c r="F23" s="23"/>
      <c r="G23" s="23"/>
      <c r="H23" s="23"/>
      <c r="I23" s="23"/>
    </row>
    <row r="24" spans="1:11" x14ac:dyDescent="0.2">
      <c r="A24" s="323">
        <v>31</v>
      </c>
      <c r="B24" s="41" t="s">
        <v>276</v>
      </c>
      <c r="C24" s="42"/>
      <c r="D24" s="273"/>
      <c r="E24" s="43" t="s">
        <v>41</v>
      </c>
      <c r="F24" s="23"/>
      <c r="G24" s="23"/>
      <c r="H24" s="23"/>
      <c r="I24" s="23"/>
    </row>
    <row r="25" spans="1:11" x14ac:dyDescent="0.2">
      <c r="A25" s="323">
        <v>3180</v>
      </c>
      <c r="B25" s="41" t="s">
        <v>361</v>
      </c>
      <c r="C25" s="42"/>
      <c r="D25" s="273"/>
      <c r="E25" s="43" t="s">
        <v>41</v>
      </c>
      <c r="F25" s="23"/>
      <c r="G25" s="514"/>
      <c r="H25" s="514"/>
      <c r="I25" s="23"/>
      <c r="J25" s="513"/>
      <c r="K25" s="514"/>
    </row>
    <row r="26" spans="1:11" ht="12.75" customHeight="1" x14ac:dyDescent="0.2">
      <c r="A26" s="323">
        <v>33</v>
      </c>
      <c r="B26" s="44" t="s">
        <v>198</v>
      </c>
      <c r="C26" s="42"/>
      <c r="D26" s="274"/>
      <c r="E26" s="43" t="s">
        <v>41</v>
      </c>
    </row>
    <row r="27" spans="1:11" ht="12.75" customHeight="1" x14ac:dyDescent="0.2">
      <c r="A27" s="323">
        <v>34</v>
      </c>
      <c r="B27" s="44" t="s">
        <v>277</v>
      </c>
      <c r="C27" s="42"/>
      <c r="D27" s="274"/>
      <c r="E27" s="43" t="s">
        <v>41</v>
      </c>
    </row>
    <row r="28" spans="1:11" s="312" customFormat="1" ht="12.75" customHeight="1" x14ac:dyDescent="0.2">
      <c r="A28" s="323">
        <v>340</v>
      </c>
      <c r="B28" s="44" t="s">
        <v>222</v>
      </c>
      <c r="C28" s="42"/>
      <c r="D28" s="43" t="s">
        <v>41</v>
      </c>
      <c r="E28" s="43" t="s">
        <v>41</v>
      </c>
      <c r="F28" s="311"/>
    </row>
    <row r="29" spans="1:11" s="312" customFormat="1" ht="12.75" customHeight="1" x14ac:dyDescent="0.2">
      <c r="A29" s="323">
        <v>3401</v>
      </c>
      <c r="B29" s="44" t="s">
        <v>233</v>
      </c>
      <c r="C29" s="42"/>
      <c r="D29" s="43" t="s">
        <v>41</v>
      </c>
      <c r="E29" s="43" t="s">
        <v>41</v>
      </c>
      <c r="F29" s="311"/>
    </row>
    <row r="30" spans="1:11" s="312" customFormat="1" ht="12.75" customHeight="1" x14ac:dyDescent="0.2">
      <c r="A30" s="323">
        <v>3406</v>
      </c>
      <c r="B30" s="44" t="s">
        <v>234</v>
      </c>
      <c r="C30" s="42"/>
      <c r="D30" s="43" t="s">
        <v>41</v>
      </c>
      <c r="E30" s="43" t="s">
        <v>41</v>
      </c>
      <c r="F30" s="311"/>
    </row>
    <row r="31" spans="1:11" s="314" customFormat="1" ht="12.75" customHeight="1" x14ac:dyDescent="0.2">
      <c r="A31" s="323">
        <v>342</v>
      </c>
      <c r="B31" s="44" t="s">
        <v>223</v>
      </c>
      <c r="C31" s="42"/>
      <c r="D31" s="43" t="s">
        <v>41</v>
      </c>
      <c r="E31" s="43" t="s">
        <v>41</v>
      </c>
      <c r="F31" s="313"/>
    </row>
    <row r="32" spans="1:11" s="312" customFormat="1" ht="12.75" customHeight="1" x14ac:dyDescent="0.2">
      <c r="A32" s="323">
        <v>343</v>
      </c>
      <c r="B32" s="44" t="s">
        <v>224</v>
      </c>
      <c r="C32" s="42"/>
      <c r="D32" s="43" t="s">
        <v>41</v>
      </c>
      <c r="E32" s="43" t="s">
        <v>41</v>
      </c>
      <c r="F32" s="311"/>
    </row>
    <row r="33" spans="1:7" s="312" customFormat="1" ht="12.75" customHeight="1" x14ac:dyDescent="0.2">
      <c r="A33" s="323">
        <v>344</v>
      </c>
      <c r="B33" s="44" t="s">
        <v>304</v>
      </c>
      <c r="C33" s="42"/>
      <c r="D33" s="274"/>
      <c r="E33" s="43" t="s">
        <v>41</v>
      </c>
      <c r="F33" s="311"/>
      <c r="G33" s="513"/>
    </row>
    <row r="34" spans="1:7" ht="12.75" customHeight="1" x14ac:dyDescent="0.2">
      <c r="A34" s="323">
        <v>35</v>
      </c>
      <c r="B34" s="44" t="s">
        <v>221</v>
      </c>
      <c r="C34" s="42"/>
      <c r="D34" s="274"/>
      <c r="E34" s="43" t="s">
        <v>41</v>
      </c>
    </row>
    <row r="35" spans="1:7" ht="12.75" customHeight="1" x14ac:dyDescent="0.2">
      <c r="A35" s="323">
        <v>36</v>
      </c>
      <c r="B35" s="44" t="s">
        <v>278</v>
      </c>
      <c r="C35" s="42"/>
      <c r="D35" s="274"/>
      <c r="E35" s="43" t="s">
        <v>41</v>
      </c>
    </row>
    <row r="36" spans="1:7" ht="12.75" customHeight="1" x14ac:dyDescent="0.2">
      <c r="A36" s="323">
        <v>364</v>
      </c>
      <c r="B36" s="44" t="s">
        <v>273</v>
      </c>
      <c r="C36" s="42"/>
      <c r="D36" s="274"/>
      <c r="E36" s="43" t="s">
        <v>41</v>
      </c>
    </row>
    <row r="37" spans="1:7" ht="12.75" customHeight="1" x14ac:dyDescent="0.2">
      <c r="A37" s="323">
        <v>365</v>
      </c>
      <c r="B37" s="44" t="s">
        <v>274</v>
      </c>
      <c r="C37" s="42"/>
      <c r="D37" s="274"/>
      <c r="E37" s="43" t="s">
        <v>41</v>
      </c>
    </row>
    <row r="38" spans="1:7" ht="12.75" customHeight="1" x14ac:dyDescent="0.2">
      <c r="A38" s="323">
        <v>366</v>
      </c>
      <c r="B38" s="44" t="s">
        <v>199</v>
      </c>
      <c r="C38" s="42"/>
      <c r="D38" s="274"/>
      <c r="E38" s="43" t="s">
        <v>41</v>
      </c>
    </row>
    <row r="39" spans="1:7" x14ac:dyDescent="0.2">
      <c r="A39" s="323">
        <v>37</v>
      </c>
      <c r="B39" s="23" t="s">
        <v>23</v>
      </c>
      <c r="C39" s="42"/>
      <c r="D39" s="274"/>
      <c r="E39" s="43" t="s">
        <v>41</v>
      </c>
    </row>
    <row r="40" spans="1:7" ht="12.75" customHeight="1" x14ac:dyDescent="0.2">
      <c r="A40" s="323">
        <v>38</v>
      </c>
      <c r="B40" s="44" t="s">
        <v>197</v>
      </c>
      <c r="C40" s="45"/>
      <c r="D40" s="274"/>
      <c r="E40" s="43" t="s">
        <v>41</v>
      </c>
    </row>
    <row r="41" spans="1:7" ht="12.75" customHeight="1" x14ac:dyDescent="0.2">
      <c r="A41" s="323">
        <v>380</v>
      </c>
      <c r="B41" s="44" t="s">
        <v>348</v>
      </c>
      <c r="C41" s="45"/>
      <c r="D41" s="274"/>
      <c r="E41" s="43" t="s">
        <v>41</v>
      </c>
    </row>
    <row r="42" spans="1:7" ht="12.75" customHeight="1" x14ac:dyDescent="0.2">
      <c r="A42" s="323">
        <v>381</v>
      </c>
      <c r="B42" s="44" t="s">
        <v>349</v>
      </c>
      <c r="C42" s="45"/>
      <c r="D42" s="274"/>
      <c r="E42" s="43" t="s">
        <v>41</v>
      </c>
    </row>
    <row r="43" spans="1:7" ht="12.75" customHeight="1" x14ac:dyDescent="0.2">
      <c r="A43" s="323">
        <v>383</v>
      </c>
      <c r="B43" s="44" t="s">
        <v>202</v>
      </c>
      <c r="C43" s="45"/>
      <c r="D43" s="43" t="s">
        <v>41</v>
      </c>
      <c r="E43" s="43" t="s">
        <v>41</v>
      </c>
    </row>
    <row r="44" spans="1:7" ht="12.75" customHeight="1" x14ac:dyDescent="0.2">
      <c r="A44" s="323">
        <v>384</v>
      </c>
      <c r="B44" s="44" t="s">
        <v>350</v>
      </c>
      <c r="C44" s="45"/>
      <c r="D44" s="43" t="s">
        <v>41</v>
      </c>
      <c r="E44" s="43" t="s">
        <v>41</v>
      </c>
    </row>
    <row r="45" spans="1:7" ht="12.75" customHeight="1" x14ac:dyDescent="0.2">
      <c r="A45" s="323">
        <v>3840</v>
      </c>
      <c r="B45" s="44" t="s">
        <v>362</v>
      </c>
      <c r="C45" s="45"/>
      <c r="D45" s="274"/>
      <c r="E45" s="43" t="s">
        <v>41</v>
      </c>
    </row>
    <row r="46" spans="1:7" ht="12.75" customHeight="1" x14ac:dyDescent="0.2">
      <c r="A46" s="323">
        <v>386</v>
      </c>
      <c r="B46" s="44" t="s">
        <v>351</v>
      </c>
      <c r="C46" s="45"/>
      <c r="D46" s="274"/>
      <c r="E46" s="43" t="s">
        <v>41</v>
      </c>
    </row>
    <row r="47" spans="1:7" ht="12.75" customHeight="1" x14ac:dyDescent="0.2">
      <c r="A47" s="323">
        <v>387</v>
      </c>
      <c r="B47" s="44" t="s">
        <v>271</v>
      </c>
      <c r="C47" s="45"/>
      <c r="D47" s="43" t="s">
        <v>41</v>
      </c>
      <c r="E47" s="43" t="s">
        <v>41</v>
      </c>
    </row>
    <row r="48" spans="1:7" ht="12.75" customHeight="1" x14ac:dyDescent="0.2">
      <c r="A48" s="323">
        <v>389</v>
      </c>
      <c r="B48" s="44" t="s">
        <v>203</v>
      </c>
      <c r="C48" s="45"/>
      <c r="D48" s="43" t="s">
        <v>41</v>
      </c>
      <c r="E48" s="46" t="s">
        <v>41</v>
      </c>
    </row>
    <row r="49" spans="1:5" x14ac:dyDescent="0.2">
      <c r="A49" s="324" t="s">
        <v>2</v>
      </c>
      <c r="B49" s="47" t="s">
        <v>24</v>
      </c>
      <c r="C49" s="36"/>
      <c r="D49" s="274"/>
      <c r="E49" s="37" t="s">
        <v>41</v>
      </c>
    </row>
    <row r="50" spans="1:5" ht="20.100000000000001" customHeight="1" x14ac:dyDescent="0.2">
      <c r="A50" s="28" t="s">
        <v>20</v>
      </c>
      <c r="B50" s="48"/>
      <c r="C50" s="30"/>
      <c r="D50" s="30"/>
      <c r="E50" s="30"/>
    </row>
    <row r="51" spans="1:5" ht="12.75" customHeight="1" x14ac:dyDescent="0.2">
      <c r="A51" s="323" t="s">
        <v>3</v>
      </c>
      <c r="B51" s="49" t="s">
        <v>20</v>
      </c>
      <c r="C51" s="42"/>
      <c r="D51" s="43" t="s">
        <v>41</v>
      </c>
      <c r="E51" s="43" t="s">
        <v>41</v>
      </c>
    </row>
    <row r="52" spans="1:5" ht="12.75" customHeight="1" x14ac:dyDescent="0.2">
      <c r="A52" s="323">
        <v>40</v>
      </c>
      <c r="B52" s="49" t="s">
        <v>279</v>
      </c>
      <c r="C52" s="45"/>
      <c r="D52" s="43" t="s">
        <v>41</v>
      </c>
      <c r="E52" s="43" t="s">
        <v>41</v>
      </c>
    </row>
    <row r="53" spans="1:5" ht="12.75" customHeight="1" x14ac:dyDescent="0.2">
      <c r="A53" s="323">
        <v>400</v>
      </c>
      <c r="B53" s="23" t="s">
        <v>231</v>
      </c>
      <c r="C53" s="45"/>
      <c r="D53" s="43" t="s">
        <v>41</v>
      </c>
      <c r="E53" s="43" t="s">
        <v>41</v>
      </c>
    </row>
    <row r="54" spans="1:5" x14ac:dyDescent="0.2">
      <c r="A54" s="323">
        <v>401</v>
      </c>
      <c r="B54" s="23" t="s">
        <v>232</v>
      </c>
      <c r="C54" s="45"/>
      <c r="D54" s="43" t="s">
        <v>41</v>
      </c>
      <c r="E54" s="43" t="s">
        <v>41</v>
      </c>
    </row>
    <row r="55" spans="1:5" x14ac:dyDescent="0.2">
      <c r="A55" s="323">
        <v>4021</v>
      </c>
      <c r="B55" s="23" t="s">
        <v>25</v>
      </c>
      <c r="C55" s="45"/>
      <c r="D55" s="43" t="s">
        <v>41</v>
      </c>
      <c r="E55" s="43" t="s">
        <v>41</v>
      </c>
    </row>
    <row r="56" spans="1:5" x14ac:dyDescent="0.2">
      <c r="A56" s="323">
        <v>4022</v>
      </c>
      <c r="B56" s="23" t="s">
        <v>26</v>
      </c>
      <c r="C56" s="42"/>
      <c r="D56" s="43" t="s">
        <v>41</v>
      </c>
      <c r="E56" s="43" t="s">
        <v>41</v>
      </c>
    </row>
    <row r="57" spans="1:5" x14ac:dyDescent="0.2">
      <c r="A57" s="323">
        <v>4023</v>
      </c>
      <c r="B57" s="23" t="s">
        <v>27</v>
      </c>
      <c r="C57" s="42"/>
      <c r="D57" s="43" t="s">
        <v>41</v>
      </c>
      <c r="E57" s="43" t="s">
        <v>41</v>
      </c>
    </row>
    <row r="58" spans="1:5" x14ac:dyDescent="0.2">
      <c r="A58" s="323">
        <v>41</v>
      </c>
      <c r="B58" s="23" t="s">
        <v>280</v>
      </c>
      <c r="C58" s="42"/>
      <c r="D58" s="43" t="s">
        <v>41</v>
      </c>
      <c r="E58" s="43" t="s">
        <v>41</v>
      </c>
    </row>
    <row r="59" spans="1:5" x14ac:dyDescent="0.2">
      <c r="A59" s="323">
        <v>42</v>
      </c>
      <c r="B59" s="23" t="s">
        <v>281</v>
      </c>
      <c r="C59" s="42"/>
      <c r="D59" s="43" t="s">
        <v>41</v>
      </c>
      <c r="E59" s="43" t="s">
        <v>41</v>
      </c>
    </row>
    <row r="60" spans="1:5" x14ac:dyDescent="0.2">
      <c r="A60" s="323">
        <v>43</v>
      </c>
      <c r="B60" s="23" t="s">
        <v>282</v>
      </c>
      <c r="C60" s="42"/>
      <c r="D60" s="43" t="s">
        <v>41</v>
      </c>
      <c r="E60" s="43" t="s">
        <v>41</v>
      </c>
    </row>
    <row r="61" spans="1:5" x14ac:dyDescent="0.2">
      <c r="A61" s="323">
        <v>44</v>
      </c>
      <c r="B61" s="23" t="s">
        <v>283</v>
      </c>
      <c r="C61" s="42"/>
      <c r="D61" s="43" t="s">
        <v>41</v>
      </c>
      <c r="E61" s="43" t="s">
        <v>41</v>
      </c>
    </row>
    <row r="62" spans="1:5" x14ac:dyDescent="0.2">
      <c r="A62" s="323">
        <v>440</v>
      </c>
      <c r="B62" s="23" t="s">
        <v>225</v>
      </c>
      <c r="C62" s="42"/>
      <c r="D62" s="43" t="s">
        <v>41</v>
      </c>
      <c r="E62" s="43" t="s">
        <v>41</v>
      </c>
    </row>
    <row r="63" spans="1:5" x14ac:dyDescent="0.2">
      <c r="A63" s="323">
        <v>4420</v>
      </c>
      <c r="B63" s="23" t="s">
        <v>226</v>
      </c>
      <c r="C63" s="42"/>
      <c r="D63" s="43" t="s">
        <v>41</v>
      </c>
      <c r="E63" s="43" t="s">
        <v>41</v>
      </c>
    </row>
    <row r="64" spans="1:5" x14ac:dyDescent="0.2">
      <c r="A64" s="323">
        <v>443</v>
      </c>
      <c r="B64" s="23" t="s">
        <v>227</v>
      </c>
      <c r="C64" s="42"/>
      <c r="D64" s="43" t="s">
        <v>41</v>
      </c>
      <c r="E64" s="43" t="s">
        <v>41</v>
      </c>
    </row>
    <row r="65" spans="1:14" x14ac:dyDescent="0.2">
      <c r="A65" s="323">
        <v>445</v>
      </c>
      <c r="B65" s="23" t="s">
        <v>228</v>
      </c>
      <c r="C65" s="42"/>
      <c r="D65" s="43" t="s">
        <v>41</v>
      </c>
      <c r="E65" s="43" t="s">
        <v>41</v>
      </c>
    </row>
    <row r="66" spans="1:14" x14ac:dyDescent="0.2">
      <c r="A66" s="323">
        <v>447</v>
      </c>
      <c r="B66" s="23" t="s">
        <v>229</v>
      </c>
      <c r="C66" s="42"/>
      <c r="D66" s="43" t="s">
        <v>41</v>
      </c>
      <c r="E66" s="43" t="s">
        <v>41</v>
      </c>
    </row>
    <row r="67" spans="1:14" x14ac:dyDescent="0.2">
      <c r="A67" s="323">
        <v>448</v>
      </c>
      <c r="B67" s="23" t="s">
        <v>230</v>
      </c>
      <c r="C67" s="42"/>
      <c r="D67" s="43" t="s">
        <v>41</v>
      </c>
      <c r="E67" s="43" t="s">
        <v>41</v>
      </c>
    </row>
    <row r="68" spans="1:14" x14ac:dyDescent="0.2">
      <c r="A68" s="323">
        <v>4490</v>
      </c>
      <c r="B68" s="23" t="s">
        <v>201</v>
      </c>
      <c r="C68" s="42"/>
      <c r="D68" s="43" t="s">
        <v>41</v>
      </c>
      <c r="E68" s="43" t="s">
        <v>41</v>
      </c>
    </row>
    <row r="69" spans="1:14" x14ac:dyDescent="0.2">
      <c r="A69" s="323">
        <v>45</v>
      </c>
      <c r="B69" s="23" t="s">
        <v>285</v>
      </c>
      <c r="C69" s="42"/>
      <c r="D69" s="43" t="s">
        <v>41</v>
      </c>
      <c r="E69" s="43" t="s">
        <v>41</v>
      </c>
    </row>
    <row r="70" spans="1:14" x14ac:dyDescent="0.2">
      <c r="A70" s="323">
        <v>46</v>
      </c>
      <c r="B70" s="23" t="s">
        <v>284</v>
      </c>
      <c r="C70" s="42"/>
      <c r="D70" s="43" t="s">
        <v>41</v>
      </c>
      <c r="E70" s="43" t="s">
        <v>41</v>
      </c>
    </row>
    <row r="71" spans="1:14" x14ac:dyDescent="0.2">
      <c r="A71" s="323">
        <v>466</v>
      </c>
      <c r="B71" s="23" t="s">
        <v>200</v>
      </c>
      <c r="C71" s="42"/>
      <c r="D71" s="43" t="s">
        <v>41</v>
      </c>
      <c r="E71" s="43" t="s">
        <v>41</v>
      </c>
    </row>
    <row r="72" spans="1:14" x14ac:dyDescent="0.2">
      <c r="A72" s="323" t="s">
        <v>4</v>
      </c>
      <c r="B72" s="23" t="s">
        <v>23</v>
      </c>
      <c r="C72" s="42"/>
      <c r="D72" s="43" t="s">
        <v>41</v>
      </c>
      <c r="E72" s="43" t="s">
        <v>41</v>
      </c>
      <c r="F72" s="23"/>
      <c r="G72" s="23"/>
    </row>
    <row r="73" spans="1:14" x14ac:dyDescent="0.2">
      <c r="A73" s="323" t="s">
        <v>5</v>
      </c>
      <c r="B73" s="49" t="s">
        <v>196</v>
      </c>
      <c r="C73" s="42"/>
      <c r="D73" s="43" t="s">
        <v>41</v>
      </c>
      <c r="E73" s="43" t="s">
        <v>41</v>
      </c>
      <c r="F73" s="23"/>
      <c r="G73" s="23"/>
    </row>
    <row r="74" spans="1:14" x14ac:dyDescent="0.2">
      <c r="A74" s="323">
        <v>487</v>
      </c>
      <c r="B74" s="49" t="s">
        <v>275</v>
      </c>
      <c r="C74" s="42"/>
      <c r="D74" s="43" t="s">
        <v>41</v>
      </c>
      <c r="E74" s="43" t="s">
        <v>41</v>
      </c>
      <c r="F74" s="23"/>
      <c r="G74" s="23"/>
    </row>
    <row r="75" spans="1:14" x14ac:dyDescent="0.2">
      <c r="A75" s="323">
        <v>489</v>
      </c>
      <c r="B75" s="49" t="s">
        <v>204</v>
      </c>
      <c r="C75" s="42"/>
      <c r="D75" s="43" t="s">
        <v>41</v>
      </c>
      <c r="E75" s="43" t="s">
        <v>41</v>
      </c>
      <c r="F75" s="23"/>
      <c r="G75" s="23"/>
    </row>
    <row r="76" spans="1:14" x14ac:dyDescent="0.2">
      <c r="A76" s="323">
        <v>4895</v>
      </c>
      <c r="B76" s="396" t="s">
        <v>354</v>
      </c>
      <c r="C76" s="42"/>
      <c r="D76" s="43" t="s">
        <v>41</v>
      </c>
      <c r="E76" s="43" t="s">
        <v>41</v>
      </c>
      <c r="F76" s="23"/>
      <c r="G76" s="23"/>
    </row>
    <row r="77" spans="1:14" x14ac:dyDescent="0.2">
      <c r="A77" s="324" t="s">
        <v>6</v>
      </c>
      <c r="B77" s="50" t="s">
        <v>24</v>
      </c>
      <c r="C77" s="36"/>
      <c r="D77" s="37" t="s">
        <v>41</v>
      </c>
      <c r="E77" s="37" t="s">
        <v>41</v>
      </c>
      <c r="F77" s="23"/>
      <c r="G77" s="23"/>
      <c r="H77" s="23"/>
    </row>
    <row r="78" spans="1:14" ht="20.100000000000001" customHeight="1" x14ac:dyDescent="0.25">
      <c r="A78" s="25" t="s">
        <v>28</v>
      </c>
      <c r="B78" s="25"/>
      <c r="C78" s="35"/>
      <c r="D78" s="35"/>
      <c r="E78" s="35"/>
      <c r="F78" s="23"/>
      <c r="G78" s="23"/>
      <c r="H78" s="23"/>
      <c r="I78" s="23"/>
      <c r="J78" s="23"/>
      <c r="K78" s="23"/>
      <c r="L78" s="23"/>
      <c r="M78" s="23"/>
      <c r="N78" s="23"/>
    </row>
    <row r="79" spans="1:14" ht="20.100000000000001" customHeight="1" x14ac:dyDescent="0.2">
      <c r="A79" s="28" t="s">
        <v>29</v>
      </c>
      <c r="C79" s="271"/>
      <c r="D79" s="30"/>
      <c r="E79" s="30"/>
      <c r="F79" s="23"/>
      <c r="G79" s="23"/>
      <c r="H79" s="51"/>
      <c r="I79" s="23"/>
      <c r="J79" s="23"/>
      <c r="K79" s="23"/>
      <c r="L79" s="23"/>
      <c r="M79" s="23"/>
      <c r="N79" s="23"/>
    </row>
    <row r="80" spans="1:14" x14ac:dyDescent="0.2">
      <c r="A80" s="323">
        <v>50</v>
      </c>
      <c r="B80" s="52" t="s">
        <v>205</v>
      </c>
      <c r="C80" s="33"/>
      <c r="D80" s="273"/>
      <c r="E80" s="273"/>
      <c r="F80" s="23"/>
      <c r="G80" s="23"/>
      <c r="H80" s="23"/>
      <c r="I80" s="53"/>
      <c r="J80" s="53"/>
      <c r="K80" s="23"/>
      <c r="L80" s="40"/>
      <c r="M80" s="40"/>
      <c r="N80" s="23"/>
    </row>
    <row r="81" spans="1:14" x14ac:dyDescent="0.2">
      <c r="A81" s="323">
        <v>51</v>
      </c>
      <c r="B81" s="49" t="s">
        <v>206</v>
      </c>
      <c r="C81" s="45"/>
      <c r="D81" s="273"/>
      <c r="E81" s="273"/>
      <c r="F81" s="23"/>
      <c r="G81" s="23"/>
      <c r="H81" s="23"/>
      <c r="I81" s="53"/>
      <c r="J81" s="53"/>
      <c r="K81" s="23"/>
      <c r="L81" s="40"/>
      <c r="M81" s="40"/>
      <c r="N81" s="23"/>
    </row>
    <row r="82" spans="1:14" x14ac:dyDescent="0.2">
      <c r="A82" s="323">
        <v>52</v>
      </c>
      <c r="B82" s="49" t="s">
        <v>207</v>
      </c>
      <c r="C82" s="45"/>
      <c r="D82" s="273"/>
      <c r="E82" s="273"/>
      <c r="F82" s="54"/>
      <c r="G82" s="23"/>
      <c r="H82" s="23"/>
      <c r="I82" s="23"/>
      <c r="J82" s="23"/>
      <c r="K82" s="23"/>
      <c r="L82" s="23"/>
      <c r="M82" s="23"/>
      <c r="N82" s="23"/>
    </row>
    <row r="83" spans="1:14" x14ac:dyDescent="0.2">
      <c r="A83" s="323">
        <v>54</v>
      </c>
      <c r="B83" s="49" t="s">
        <v>208</v>
      </c>
      <c r="C83" s="45"/>
      <c r="D83" s="273"/>
      <c r="E83" s="273"/>
      <c r="F83" s="23"/>
      <c r="G83" s="23"/>
      <c r="H83" s="23"/>
      <c r="I83" s="23"/>
      <c r="J83" s="23"/>
      <c r="K83" s="23"/>
      <c r="L83" s="23"/>
      <c r="M83" s="23"/>
      <c r="N83" s="23"/>
    </row>
    <row r="84" spans="1:14" x14ac:dyDescent="0.2">
      <c r="A84" s="323">
        <v>55</v>
      </c>
      <c r="B84" s="49" t="s">
        <v>209</v>
      </c>
      <c r="C84" s="45"/>
      <c r="D84" s="273"/>
      <c r="E84" s="273"/>
      <c r="F84" s="23"/>
      <c r="G84" s="23"/>
      <c r="H84" s="23"/>
      <c r="I84" s="23"/>
      <c r="J84" s="23"/>
      <c r="K84" s="23"/>
      <c r="L84" s="23"/>
      <c r="M84" s="23"/>
      <c r="N84" s="23"/>
    </row>
    <row r="85" spans="1:14" x14ac:dyDescent="0.2">
      <c r="A85" s="323">
        <v>56</v>
      </c>
      <c r="B85" s="49" t="s">
        <v>210</v>
      </c>
      <c r="C85" s="45"/>
      <c r="D85" s="273"/>
      <c r="E85" s="273"/>
      <c r="F85" s="23"/>
      <c r="G85" s="23"/>
      <c r="H85" s="23"/>
      <c r="I85" s="23"/>
      <c r="J85" s="23"/>
      <c r="K85" s="23"/>
      <c r="L85" s="23"/>
      <c r="M85" s="23"/>
      <c r="N85" s="23"/>
    </row>
    <row r="86" spans="1:14" x14ac:dyDescent="0.2">
      <c r="A86" s="323">
        <v>57</v>
      </c>
      <c r="B86" s="49" t="s">
        <v>211</v>
      </c>
      <c r="C86" s="45"/>
      <c r="D86" s="273"/>
      <c r="E86" s="273"/>
      <c r="F86" s="23"/>
      <c r="G86" s="23"/>
      <c r="H86" s="23"/>
      <c r="I86" s="23"/>
      <c r="J86" s="23"/>
      <c r="K86" s="23"/>
      <c r="L86" s="23"/>
      <c r="M86" s="23"/>
      <c r="N86" s="23"/>
    </row>
    <row r="87" spans="1:14" x14ac:dyDescent="0.2">
      <c r="A87" s="323">
        <v>58</v>
      </c>
      <c r="B87" s="49" t="s">
        <v>357</v>
      </c>
      <c r="C87" s="36"/>
      <c r="D87" s="275"/>
      <c r="E87" s="275"/>
      <c r="H87" s="23"/>
      <c r="I87" s="23"/>
      <c r="J87" s="23"/>
      <c r="K87" s="23"/>
      <c r="L87" s="23"/>
      <c r="M87" s="23"/>
      <c r="N87" s="23"/>
    </row>
    <row r="88" spans="1:14" x14ac:dyDescent="0.2">
      <c r="A88" s="55"/>
      <c r="B88" s="56" t="s">
        <v>358</v>
      </c>
      <c r="C88" s="270">
        <f>SUM(C80:C87)-C86</f>
        <v>0</v>
      </c>
      <c r="D88" s="275">
        <f>SUM(D80:D87)-D86</f>
        <v>0</v>
      </c>
      <c r="E88" s="275">
        <f>SUM(E80:E87)-E86</f>
        <v>0</v>
      </c>
      <c r="F88" s="57"/>
      <c r="G88" s="57"/>
      <c r="I88" s="23"/>
      <c r="J88" s="23"/>
      <c r="K88" s="23"/>
      <c r="L88" s="23"/>
      <c r="M88" s="23"/>
      <c r="N88" s="23"/>
    </row>
    <row r="89" spans="1:14" ht="20.100000000000001" customHeight="1" x14ac:dyDescent="0.2">
      <c r="A89" s="28" t="s">
        <v>30</v>
      </c>
      <c r="C89" s="30"/>
      <c r="D89" s="30"/>
      <c r="E89" s="30"/>
    </row>
    <row r="90" spans="1:14" x14ac:dyDescent="0.2">
      <c r="A90" s="323">
        <v>60</v>
      </c>
      <c r="B90" s="52" t="s">
        <v>212</v>
      </c>
      <c r="C90" s="33"/>
      <c r="D90" s="274"/>
      <c r="E90" s="274"/>
      <c r="G90" s="513"/>
      <c r="H90" s="57"/>
    </row>
    <row r="91" spans="1:14" x14ac:dyDescent="0.2">
      <c r="A91" s="323">
        <v>61</v>
      </c>
      <c r="B91" s="49" t="s">
        <v>213</v>
      </c>
      <c r="C91" s="45"/>
      <c r="D91" s="274"/>
      <c r="E91" s="274"/>
    </row>
    <row r="92" spans="1:14" x14ac:dyDescent="0.2">
      <c r="A92" s="323">
        <v>62</v>
      </c>
      <c r="B92" s="49" t="s">
        <v>214</v>
      </c>
      <c r="C92" s="45"/>
      <c r="D92" s="274"/>
      <c r="E92" s="274"/>
    </row>
    <row r="93" spans="1:14" x14ac:dyDescent="0.2">
      <c r="A93" s="323">
        <v>63</v>
      </c>
      <c r="B93" s="49" t="s">
        <v>215</v>
      </c>
      <c r="C93" s="45"/>
      <c r="D93" s="274"/>
      <c r="E93" s="274"/>
    </row>
    <row r="94" spans="1:14" x14ac:dyDescent="0.2">
      <c r="A94" s="323">
        <v>64</v>
      </c>
      <c r="B94" s="49" t="s">
        <v>216</v>
      </c>
      <c r="C94" s="45"/>
      <c r="D94" s="274"/>
      <c r="E94" s="274"/>
    </row>
    <row r="95" spans="1:14" x14ac:dyDescent="0.2">
      <c r="A95" s="323">
        <v>65</v>
      </c>
      <c r="B95" s="49" t="s">
        <v>217</v>
      </c>
      <c r="C95" s="45"/>
      <c r="D95" s="274"/>
      <c r="E95" s="274"/>
    </row>
    <row r="96" spans="1:14" x14ac:dyDescent="0.2">
      <c r="A96" s="323">
        <v>66</v>
      </c>
      <c r="B96" s="49" t="s">
        <v>218</v>
      </c>
      <c r="C96" s="45"/>
      <c r="D96" s="274"/>
      <c r="E96" s="274"/>
    </row>
    <row r="97" spans="1:9" x14ac:dyDescent="0.2">
      <c r="A97" s="323">
        <v>67</v>
      </c>
      <c r="B97" s="49" t="s">
        <v>211</v>
      </c>
      <c r="C97" s="45"/>
      <c r="D97" s="274"/>
      <c r="E97" s="274"/>
    </row>
    <row r="98" spans="1:9" x14ac:dyDescent="0.2">
      <c r="A98" s="323">
        <v>68</v>
      </c>
      <c r="B98" s="49" t="s">
        <v>359</v>
      </c>
      <c r="C98" s="36"/>
      <c r="D98" s="275"/>
      <c r="E98" s="275"/>
    </row>
    <row r="99" spans="1:9" x14ac:dyDescent="0.2">
      <c r="A99" s="55"/>
      <c r="B99" s="56" t="s">
        <v>366</v>
      </c>
      <c r="C99" s="270">
        <f>SUM(C90:C98)-C97</f>
        <v>0</v>
      </c>
      <c r="D99" s="276">
        <f>SUM(D90:D98)-D97</f>
        <v>0</v>
      </c>
      <c r="E99" s="276">
        <f>SUM(E90:E98)-E97</f>
        <v>0</v>
      </c>
      <c r="F99" s="57"/>
      <c r="G99" s="57"/>
    </row>
    <row r="100" spans="1:9" ht="20.100000000000001" customHeight="1" x14ac:dyDescent="0.25">
      <c r="A100" s="58" t="s">
        <v>31</v>
      </c>
      <c r="B100" s="48"/>
      <c r="C100" s="30"/>
      <c r="D100" s="30"/>
      <c r="E100" s="30"/>
      <c r="F100" s="57"/>
      <c r="G100" s="57"/>
    </row>
    <row r="101" spans="1:9" ht="20.100000000000001" customHeight="1" x14ac:dyDescent="0.2">
      <c r="A101" s="59" t="s">
        <v>32</v>
      </c>
      <c r="B101" s="60"/>
      <c r="C101" s="35"/>
      <c r="D101" s="35"/>
      <c r="E101" s="35"/>
      <c r="H101" s="57"/>
    </row>
    <row r="102" spans="1:9" x14ac:dyDescent="0.2">
      <c r="A102" s="323">
        <v>10</v>
      </c>
      <c r="B102" s="23" t="s">
        <v>22</v>
      </c>
      <c r="C102" s="45"/>
      <c r="D102" s="274"/>
      <c r="E102" s="43" t="s">
        <v>41</v>
      </c>
      <c r="H102" s="57"/>
      <c r="I102" s="61"/>
    </row>
    <row r="103" spans="1:9" x14ac:dyDescent="0.2">
      <c r="A103" s="324">
        <v>14</v>
      </c>
      <c r="B103" s="26" t="s">
        <v>238</v>
      </c>
      <c r="C103" s="62"/>
      <c r="D103" s="275"/>
      <c r="E103" s="37" t="s">
        <v>41</v>
      </c>
    </row>
    <row r="104" spans="1:9" ht="20.100000000000001" customHeight="1" x14ac:dyDescent="0.2">
      <c r="A104" s="59" t="s">
        <v>33</v>
      </c>
      <c r="B104" s="60"/>
      <c r="C104" s="35"/>
      <c r="D104" s="35"/>
      <c r="E104" s="35"/>
    </row>
    <row r="105" spans="1:9" x14ac:dyDescent="0.2">
      <c r="A105" s="323">
        <v>20</v>
      </c>
      <c r="B105" s="23" t="s">
        <v>219</v>
      </c>
      <c r="C105" s="45"/>
      <c r="D105" s="274"/>
      <c r="E105" s="43" t="s">
        <v>41</v>
      </c>
    </row>
    <row r="106" spans="1:9" x14ac:dyDescent="0.2">
      <c r="A106" s="323">
        <v>200</v>
      </c>
      <c r="B106" s="23" t="s">
        <v>336</v>
      </c>
      <c r="C106" s="45"/>
      <c r="D106" s="274"/>
      <c r="E106" s="43" t="s">
        <v>41</v>
      </c>
    </row>
    <row r="107" spans="1:9" x14ac:dyDescent="0.2">
      <c r="A107" s="323">
        <v>201</v>
      </c>
      <c r="B107" s="23" t="s">
        <v>235</v>
      </c>
      <c r="C107" s="45"/>
      <c r="D107" s="274"/>
      <c r="E107" s="43" t="s">
        <v>41</v>
      </c>
    </row>
    <row r="108" spans="1:9" x14ac:dyDescent="0.2">
      <c r="A108" s="323">
        <v>2016</v>
      </c>
      <c r="B108" s="23" t="s">
        <v>558</v>
      </c>
      <c r="C108" s="45"/>
      <c r="D108" s="274"/>
      <c r="E108" s="43" t="s">
        <v>41</v>
      </c>
      <c r="G108" s="514"/>
    </row>
    <row r="109" spans="1:9" x14ac:dyDescent="0.2">
      <c r="A109" s="323">
        <v>206</v>
      </c>
      <c r="B109" s="23" t="s">
        <v>237</v>
      </c>
      <c r="C109" s="45"/>
      <c r="D109" s="274"/>
      <c r="E109" s="43" t="s">
        <v>41</v>
      </c>
    </row>
    <row r="110" spans="1:9" x14ac:dyDescent="0.2">
      <c r="A110" s="323">
        <v>2066</v>
      </c>
      <c r="B110" s="23" t="s">
        <v>559</v>
      </c>
      <c r="C110" s="45"/>
      <c r="D110" s="274"/>
      <c r="E110" s="43" t="s">
        <v>41</v>
      </c>
    </row>
    <row r="111" spans="1:9" x14ac:dyDescent="0.2">
      <c r="A111" s="323">
        <v>2068</v>
      </c>
      <c r="B111" s="23" t="s">
        <v>220</v>
      </c>
      <c r="C111" s="45"/>
      <c r="D111" s="274"/>
      <c r="E111" s="43" t="s">
        <v>41</v>
      </c>
    </row>
    <row r="112" spans="1:9" x14ac:dyDescent="0.2">
      <c r="A112" s="324">
        <v>29</v>
      </c>
      <c r="B112" s="26" t="s">
        <v>68</v>
      </c>
      <c r="C112" s="62"/>
      <c r="D112" s="275"/>
      <c r="E112" s="37" t="s">
        <v>41</v>
      </c>
    </row>
    <row r="113" spans="1:7" ht="13.5" thickBot="1" x14ac:dyDescent="0.25">
      <c r="C113" s="64"/>
      <c r="D113" s="64"/>
      <c r="E113" s="64"/>
      <c r="F113" s="65"/>
      <c r="G113" s="22"/>
    </row>
    <row r="114" spans="1:7" ht="16.5" x14ac:dyDescent="0.25">
      <c r="A114" s="75" t="s">
        <v>43</v>
      </c>
      <c r="B114" s="66"/>
      <c r="C114" s="67"/>
      <c r="D114" s="68"/>
      <c r="E114" s="69"/>
    </row>
    <row r="115" spans="1:7" x14ac:dyDescent="0.2">
      <c r="C115" s="23"/>
      <c r="D115" s="70"/>
      <c r="E115" s="54"/>
    </row>
    <row r="116" spans="1:7" x14ac:dyDescent="0.2">
      <c r="A116" s="2" t="s">
        <v>82</v>
      </c>
      <c r="B116" s="2" t="s">
        <v>83</v>
      </c>
      <c r="C116" s="718" t="s">
        <v>84</v>
      </c>
      <c r="D116" s="718"/>
      <c r="E116" s="718" t="s">
        <v>44</v>
      </c>
      <c r="F116" s="718"/>
      <c r="G116" s="718"/>
    </row>
    <row r="117" spans="1:7" ht="13.5" thickBot="1" x14ac:dyDescent="0.25">
      <c r="A117" s="316"/>
      <c r="B117" s="316"/>
      <c r="C117" s="719"/>
      <c r="D117" s="719"/>
      <c r="E117" s="713"/>
      <c r="F117" s="713"/>
      <c r="G117" s="713"/>
    </row>
    <row r="118" spans="1:7" x14ac:dyDescent="0.2">
      <c r="C118" s="71"/>
      <c r="D118" s="71"/>
      <c r="E118" s="71"/>
    </row>
    <row r="119" spans="1:7" x14ac:dyDescent="0.2">
      <c r="C119" s="71"/>
      <c r="D119" s="71"/>
      <c r="E119" s="71"/>
    </row>
    <row r="120" spans="1:7" x14ac:dyDescent="0.2">
      <c r="C120" s="71"/>
      <c r="D120" s="71"/>
      <c r="E120" s="71"/>
    </row>
    <row r="121" spans="1:7" x14ac:dyDescent="0.2">
      <c r="C121" s="71"/>
      <c r="D121" s="71"/>
      <c r="E121" s="71"/>
    </row>
    <row r="122" spans="1:7" x14ac:dyDescent="0.2">
      <c r="C122" s="71"/>
      <c r="D122" s="71"/>
      <c r="E122" s="71"/>
    </row>
    <row r="123" spans="1:7" x14ac:dyDescent="0.2">
      <c r="C123" s="71"/>
      <c r="D123" s="71"/>
      <c r="E123" s="71"/>
    </row>
    <row r="124" spans="1:7" x14ac:dyDescent="0.2">
      <c r="C124" s="71"/>
      <c r="D124" s="71"/>
      <c r="E124" s="71"/>
    </row>
    <row r="125" spans="1:7" x14ac:dyDescent="0.2">
      <c r="C125" s="71"/>
      <c r="D125" s="71"/>
      <c r="E125" s="71"/>
    </row>
    <row r="126" spans="1:7" x14ac:dyDescent="0.2">
      <c r="C126" s="71"/>
      <c r="D126" s="71"/>
      <c r="E126" s="71"/>
    </row>
    <row r="127" spans="1:7" x14ac:dyDescent="0.2">
      <c r="C127" s="71"/>
      <c r="D127" s="71"/>
      <c r="E127" s="71"/>
    </row>
    <row r="128" spans="1:7" x14ac:dyDescent="0.2">
      <c r="C128" s="71"/>
      <c r="D128" s="71"/>
      <c r="E128" s="71"/>
    </row>
    <row r="129" spans="3:5" x14ac:dyDescent="0.2">
      <c r="C129" s="71"/>
      <c r="D129" s="71"/>
      <c r="E129" s="71"/>
    </row>
    <row r="130" spans="3:5" x14ac:dyDescent="0.2">
      <c r="C130" s="71"/>
      <c r="D130" s="71"/>
      <c r="E130" s="71"/>
    </row>
    <row r="131" spans="3:5" x14ac:dyDescent="0.2">
      <c r="C131" s="71"/>
      <c r="D131" s="71"/>
      <c r="E131" s="71"/>
    </row>
    <row r="132" spans="3:5" x14ac:dyDescent="0.2">
      <c r="C132" s="71"/>
      <c r="D132" s="71"/>
      <c r="E132" s="71"/>
    </row>
    <row r="133" spans="3:5" x14ac:dyDescent="0.2">
      <c r="C133" s="71"/>
      <c r="D133" s="71"/>
      <c r="E133" s="71"/>
    </row>
    <row r="134" spans="3:5" x14ac:dyDescent="0.2">
      <c r="C134" s="71"/>
      <c r="D134" s="71"/>
      <c r="E134" s="71"/>
    </row>
    <row r="135" spans="3:5" x14ac:dyDescent="0.2">
      <c r="C135" s="71"/>
      <c r="D135" s="71"/>
      <c r="E135" s="71"/>
    </row>
    <row r="136" spans="3:5" x14ac:dyDescent="0.2">
      <c r="C136" s="71"/>
      <c r="D136" s="71"/>
      <c r="E136" s="71"/>
    </row>
    <row r="137" spans="3:5" x14ac:dyDescent="0.2">
      <c r="C137" s="71"/>
      <c r="D137" s="71"/>
      <c r="E137" s="71"/>
    </row>
    <row r="138" spans="3:5" x14ac:dyDescent="0.2">
      <c r="C138" s="71"/>
      <c r="D138" s="71"/>
      <c r="E138" s="71"/>
    </row>
    <row r="139" spans="3:5" x14ac:dyDescent="0.2">
      <c r="C139" s="71"/>
      <c r="D139" s="71"/>
      <c r="E139" s="71"/>
    </row>
    <row r="140" spans="3:5" x14ac:dyDescent="0.2">
      <c r="C140" s="71"/>
      <c r="D140" s="71"/>
      <c r="E140" s="71"/>
    </row>
    <row r="141" spans="3:5" x14ac:dyDescent="0.2">
      <c r="C141" s="71"/>
      <c r="D141" s="71"/>
      <c r="E141" s="71"/>
    </row>
    <row r="142" spans="3:5" x14ac:dyDescent="0.2">
      <c r="C142" s="71"/>
      <c r="D142" s="71"/>
      <c r="E142" s="71"/>
    </row>
  </sheetData>
  <mergeCells count="9">
    <mergeCell ref="E117:G117"/>
    <mergeCell ref="A1:B1"/>
    <mergeCell ref="A5:G5"/>
    <mergeCell ref="A4:G4"/>
    <mergeCell ref="C8:E8"/>
    <mergeCell ref="C116:D116"/>
    <mergeCell ref="C117:D117"/>
    <mergeCell ref="E116:G116"/>
    <mergeCell ref="C7:E7"/>
  </mergeCells>
  <phoneticPr fontId="0" type="noConversion"/>
  <pageMargins left="0.98425196850393704" right="0.39370078740157483" top="0.39370078740157483" bottom="0.39370078740157483" header="0.51181102362204722" footer="0.51181102362204722"/>
  <pageSetup paperSize="9" scale="4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N229"/>
  <sheetViews>
    <sheetView workbookViewId="0">
      <selection activeCell="G105" sqref="G105:H106"/>
    </sheetView>
  </sheetViews>
  <sheetFormatPr baseColWidth="10" defaultColWidth="11.42578125" defaultRowHeight="12.75" x14ac:dyDescent="0.2"/>
  <cols>
    <col min="1" max="1" width="11.42578125" style="54" customWidth="1"/>
    <col min="2" max="2" width="47.140625" style="23" customWidth="1"/>
    <col min="3" max="5" width="14.7109375" style="12" customWidth="1"/>
    <col min="6" max="6" width="5.7109375" style="13" customWidth="1"/>
    <col min="7" max="9" width="14.7109375" style="12" customWidth="1"/>
    <col min="10" max="16384" width="11.42578125" style="12"/>
  </cols>
  <sheetData>
    <row r="1" spans="1:9" ht="19.5" x14ac:dyDescent="0.25">
      <c r="A1" s="4" t="s">
        <v>162</v>
      </c>
    </row>
    <row r="2" spans="1:9" ht="20.100000000000001" customHeight="1" x14ac:dyDescent="0.2">
      <c r="A2" s="14" t="s">
        <v>163</v>
      </c>
      <c r="B2" s="14"/>
      <c r="C2" s="3"/>
      <c r="D2" s="3"/>
      <c r="E2" s="3"/>
      <c r="F2" s="3"/>
      <c r="G2" s="158"/>
      <c r="H2" s="158"/>
      <c r="I2" s="158"/>
    </row>
    <row r="3" spans="1:9" ht="14.25" customHeight="1" x14ac:dyDescent="0.2">
      <c r="A3" s="14" t="s">
        <v>164</v>
      </c>
      <c r="B3" s="14"/>
      <c r="C3" s="3"/>
      <c r="D3" s="3"/>
      <c r="E3" s="3"/>
      <c r="F3" s="3"/>
      <c r="G3" s="158"/>
      <c r="H3" s="158"/>
      <c r="I3" s="158"/>
    </row>
    <row r="4" spans="1:9" ht="14.25" customHeight="1" x14ac:dyDescent="0.2">
      <c r="A4" s="14"/>
      <c r="B4" s="14"/>
      <c r="C4" s="3"/>
      <c r="D4" s="3"/>
      <c r="E4" s="3"/>
      <c r="F4" s="3"/>
      <c r="G4" s="158"/>
      <c r="H4" s="158"/>
      <c r="I4" s="158"/>
    </row>
    <row r="5" spans="1:9" ht="14.25" customHeight="1" x14ac:dyDescent="0.2">
      <c r="A5" s="14"/>
      <c r="B5" s="14"/>
      <c r="C5" s="3"/>
      <c r="D5" s="3"/>
      <c r="E5" s="3"/>
      <c r="F5" s="3"/>
      <c r="G5" s="158"/>
      <c r="H5" s="158"/>
      <c r="I5" s="158"/>
    </row>
    <row r="6" spans="1:9" ht="20.100000000000001" customHeight="1" thickBot="1" x14ac:dyDescent="0.25">
      <c r="A6" s="159"/>
      <c r="B6" s="159"/>
      <c r="C6" s="160"/>
      <c r="F6" s="3"/>
    </row>
    <row r="7" spans="1:9" ht="19.5" x14ac:dyDescent="0.2">
      <c r="A7" s="72" t="s">
        <v>80</v>
      </c>
      <c r="B7" s="259"/>
      <c r="C7" s="722" t="str">
        <f>IF(Basisdaten!C7=0,"",Basisdaten!C7)</f>
        <v/>
      </c>
      <c r="D7" s="722"/>
      <c r="E7" s="722"/>
      <c r="F7" s="3"/>
    </row>
    <row r="8" spans="1:9" ht="20.25" thickBot="1" x14ac:dyDescent="0.25">
      <c r="A8" s="19" t="s">
        <v>81</v>
      </c>
      <c r="B8" s="20"/>
      <c r="C8" s="723" t="str">
        <f>IF(Basisdaten!C8=0,"",Basisdaten!C8)</f>
        <v/>
      </c>
      <c r="D8" s="723"/>
      <c r="E8" s="723"/>
      <c r="F8" s="3"/>
    </row>
    <row r="9" spans="1:9" ht="17.25" customHeight="1" x14ac:dyDescent="0.2">
      <c r="A9" s="12"/>
      <c r="B9" s="12"/>
      <c r="F9" s="3"/>
    </row>
    <row r="10" spans="1:9" ht="20.25" thickBot="1" x14ac:dyDescent="0.3">
      <c r="A10" s="21" t="s">
        <v>17</v>
      </c>
      <c r="B10" s="22"/>
      <c r="C10" s="21" t="s">
        <v>191</v>
      </c>
      <c r="D10" s="22"/>
      <c r="E10" s="22"/>
      <c r="F10" s="3"/>
      <c r="G10" s="21" t="s">
        <v>161</v>
      </c>
      <c r="H10" s="22"/>
      <c r="I10" s="22"/>
    </row>
    <row r="11" spans="1:9" x14ac:dyDescent="0.2">
      <c r="A11" s="76"/>
      <c r="C11" s="167" t="s">
        <v>81</v>
      </c>
      <c r="D11" s="167" t="s">
        <v>18</v>
      </c>
      <c r="E11" s="167" t="s">
        <v>19</v>
      </c>
      <c r="F11" s="168"/>
      <c r="G11" s="167" t="s">
        <v>81</v>
      </c>
      <c r="H11" s="167" t="s">
        <v>18</v>
      </c>
      <c r="I11" s="167" t="s">
        <v>19</v>
      </c>
    </row>
    <row r="12" spans="1:9" ht="13.5" thickBot="1" x14ac:dyDescent="0.25">
      <c r="A12" s="76"/>
      <c r="C12" s="167">
        <f>+Basisdaten!C12</f>
        <v>0</v>
      </c>
      <c r="D12" s="167">
        <f>+C12-1</f>
        <v>-1</v>
      </c>
      <c r="E12" s="167">
        <f>+C12-2</f>
        <v>-2</v>
      </c>
      <c r="F12" s="168"/>
      <c r="G12" s="167">
        <f>+C12</f>
        <v>0</v>
      </c>
      <c r="H12" s="167">
        <f>+G12-1</f>
        <v>-1</v>
      </c>
      <c r="I12" s="167">
        <f>+G12-2</f>
        <v>-2</v>
      </c>
    </row>
    <row r="13" spans="1:9" ht="13.5" thickBot="1" x14ac:dyDescent="0.25">
      <c r="A13" s="325"/>
      <c r="B13" s="326" t="s">
        <v>263</v>
      </c>
      <c r="C13" s="327"/>
      <c r="D13" s="328"/>
      <c r="E13" s="329" t="s">
        <v>41</v>
      </c>
      <c r="F13" s="168"/>
      <c r="G13" s="330" t="str">
        <f>+IF(C13-Basisdaten!C13=0,"richtig",C13-Basisdaten!C13)</f>
        <v>richtig</v>
      </c>
      <c r="H13" s="331" t="str">
        <f>+IF(D13-Basisdaten!D13=0,"richtig",D13-Basisdaten!D13)</f>
        <v>richtig</v>
      </c>
      <c r="I13" s="329" t="s">
        <v>41</v>
      </c>
    </row>
    <row r="14" spans="1:9" ht="20.100000000000001" customHeight="1" x14ac:dyDescent="0.25">
      <c r="A14" s="77" t="s">
        <v>0</v>
      </c>
      <c r="B14" s="78"/>
      <c r="C14" s="24"/>
      <c r="D14" s="24"/>
      <c r="E14" s="24"/>
      <c r="G14" s="24"/>
      <c r="H14" s="24"/>
      <c r="I14" s="24"/>
    </row>
    <row r="15" spans="1:9" ht="20.100000000000001" customHeight="1" x14ac:dyDescent="0.25">
      <c r="A15" s="25" t="s">
        <v>272</v>
      </c>
      <c r="B15" s="26"/>
      <c r="C15" s="27"/>
      <c r="D15" s="27"/>
      <c r="E15" s="27"/>
      <c r="F15" s="23"/>
      <c r="G15" s="27"/>
      <c r="H15" s="27"/>
      <c r="I15" s="27"/>
    </row>
    <row r="16" spans="1:9" ht="20.100000000000001" customHeight="1" x14ac:dyDescent="0.2">
      <c r="A16" s="28" t="s">
        <v>20</v>
      </c>
      <c r="B16" s="29"/>
      <c r="C16" s="92"/>
      <c r="D16" s="92"/>
      <c r="E16" s="92"/>
      <c r="F16" s="23"/>
      <c r="G16" s="161"/>
      <c r="H16" s="161"/>
      <c r="I16" s="161"/>
    </row>
    <row r="17" spans="1:9" x14ac:dyDescent="0.2">
      <c r="A17" s="31">
        <v>400</v>
      </c>
      <c r="B17" s="32" t="s">
        <v>243</v>
      </c>
      <c r="C17" s="162"/>
      <c r="D17" s="34" t="s">
        <v>41</v>
      </c>
      <c r="E17" s="34" t="s">
        <v>41</v>
      </c>
      <c r="F17" s="277"/>
      <c r="G17" s="162" t="str">
        <f>+IF(C17-Basisdaten!C17=0,"richtig",C17-Basisdaten!C17)</f>
        <v>richtig</v>
      </c>
      <c r="H17" s="34" t="s">
        <v>41</v>
      </c>
      <c r="I17" s="34" t="s">
        <v>41</v>
      </c>
    </row>
    <row r="18" spans="1:9" x14ac:dyDescent="0.2">
      <c r="A18" s="35">
        <v>401</v>
      </c>
      <c r="B18" s="26" t="s">
        <v>244</v>
      </c>
      <c r="C18" s="163"/>
      <c r="D18" s="37" t="s">
        <v>41</v>
      </c>
      <c r="E18" s="37" t="s">
        <v>41</v>
      </c>
      <c r="F18" s="277"/>
      <c r="G18" s="163" t="str">
        <f>+IF(C18-Basisdaten!C18=0,"richtig",C18-Basisdaten!C18)</f>
        <v>richtig</v>
      </c>
      <c r="H18" s="37" t="s">
        <v>41</v>
      </c>
      <c r="I18" s="37" t="s">
        <v>41</v>
      </c>
    </row>
    <row r="19" spans="1:9" ht="20.100000000000001" customHeight="1" x14ac:dyDescent="0.25">
      <c r="A19" s="79" t="s">
        <v>85</v>
      </c>
      <c r="B19" s="80"/>
      <c r="C19" s="27"/>
      <c r="D19" s="27"/>
      <c r="E19" s="27"/>
      <c r="F19" s="277"/>
      <c r="G19" s="40"/>
      <c r="H19" s="40"/>
      <c r="I19" s="40"/>
    </row>
    <row r="20" spans="1:9" ht="20.100000000000001" customHeight="1" x14ac:dyDescent="0.25">
      <c r="A20" s="25" t="s">
        <v>272</v>
      </c>
      <c r="B20" s="26"/>
      <c r="C20" s="27"/>
      <c r="D20" s="27"/>
      <c r="E20" s="27"/>
      <c r="F20" s="277"/>
      <c r="G20" s="40"/>
      <c r="H20" s="40"/>
      <c r="I20" s="40"/>
    </row>
    <row r="21" spans="1:9" ht="20.100000000000001" customHeight="1" x14ac:dyDescent="0.2">
      <c r="A21" s="28" t="s">
        <v>21</v>
      </c>
      <c r="B21" s="29"/>
      <c r="C21" s="92"/>
      <c r="D21" s="92"/>
      <c r="E21" s="92"/>
      <c r="F21" s="277"/>
      <c r="G21" s="40"/>
      <c r="H21" s="40"/>
      <c r="I21" s="40"/>
    </row>
    <row r="22" spans="1:9" x14ac:dyDescent="0.2">
      <c r="A22" s="323" t="s">
        <v>1</v>
      </c>
      <c r="B22" s="41" t="s">
        <v>21</v>
      </c>
      <c r="C22" s="42"/>
      <c r="D22" s="273"/>
      <c r="E22" s="43" t="s">
        <v>41</v>
      </c>
      <c r="F22" s="277"/>
      <c r="G22" s="162" t="str">
        <f>+IF(C22-Basisdaten!C22=0,"richtig",C22-Basisdaten!C22)</f>
        <v>richtig</v>
      </c>
      <c r="H22" s="164" t="str">
        <f>+IF(D22-Basisdaten!D22=0,"richtig",D22-Basisdaten!D22)</f>
        <v>richtig</v>
      </c>
      <c r="I22" s="34" t="s">
        <v>41</v>
      </c>
    </row>
    <row r="23" spans="1:9" ht="12.75" customHeight="1" x14ac:dyDescent="0.2">
      <c r="A23" s="323">
        <v>30</v>
      </c>
      <c r="B23" s="41" t="s">
        <v>13</v>
      </c>
      <c r="C23" s="42"/>
      <c r="D23" s="273"/>
      <c r="E23" s="43" t="s">
        <v>41</v>
      </c>
      <c r="F23" s="57"/>
      <c r="G23" s="63" t="str">
        <f>+IF(C23-Basisdaten!C23=0,"richtig",C23-Basisdaten!C23)</f>
        <v>richtig</v>
      </c>
      <c r="H23" s="165" t="str">
        <f>+IF(D23-Basisdaten!D23=0,"richtig",D23-Basisdaten!D23)</f>
        <v>richtig</v>
      </c>
      <c r="I23" s="43" t="s">
        <v>41</v>
      </c>
    </row>
    <row r="24" spans="1:9" ht="12.75" customHeight="1" x14ac:dyDescent="0.2">
      <c r="A24" s="323">
        <v>31</v>
      </c>
      <c r="B24" s="41" t="s">
        <v>276</v>
      </c>
      <c r="C24" s="42"/>
      <c r="D24" s="273"/>
      <c r="E24" s="43" t="s">
        <v>41</v>
      </c>
      <c r="F24" s="57"/>
      <c r="G24" s="63" t="str">
        <f>+IF(C24-Basisdaten!C24=0,"richtig",C24-Basisdaten!C24)</f>
        <v>richtig</v>
      </c>
      <c r="H24" s="165" t="str">
        <f>+IF(D24-Basisdaten!D24=0,"richtig",D24-Basisdaten!D24)</f>
        <v>richtig</v>
      </c>
      <c r="I24" s="43" t="s">
        <v>41</v>
      </c>
    </row>
    <row r="25" spans="1:9" ht="12.75" customHeight="1" x14ac:dyDescent="0.2">
      <c r="A25" s="323">
        <v>3180</v>
      </c>
      <c r="B25" s="41" t="s">
        <v>361</v>
      </c>
      <c r="C25" s="42"/>
      <c r="D25" s="273"/>
      <c r="E25" s="43"/>
      <c r="F25" s="57"/>
      <c r="G25" s="63" t="str">
        <f>+IF(C25-Basisdaten!C25=0,"richtig",C25-Basisdaten!C25)</f>
        <v>richtig</v>
      </c>
      <c r="H25" s="165" t="str">
        <f>+IF(D25-Basisdaten!D25=0,"richtig",D25-Basisdaten!D25)</f>
        <v>richtig</v>
      </c>
      <c r="I25" s="43"/>
    </row>
    <row r="26" spans="1:9" ht="12.75" customHeight="1" x14ac:dyDescent="0.2">
      <c r="A26" s="323">
        <v>33</v>
      </c>
      <c r="B26" s="44" t="s">
        <v>198</v>
      </c>
      <c r="C26" s="42"/>
      <c r="D26" s="274"/>
      <c r="E26" s="43" t="s">
        <v>41</v>
      </c>
      <c r="F26" s="57"/>
      <c r="G26" s="63" t="str">
        <f>+IF(C26-Basisdaten!C26=0,"richtig",C26-Basisdaten!C26)</f>
        <v>richtig</v>
      </c>
      <c r="H26" s="332" t="str">
        <f>+IF(D26-Basisdaten!D26=0,"richtig",D26-Basisdaten!D26)</f>
        <v>richtig</v>
      </c>
      <c r="I26" s="43" t="s">
        <v>41</v>
      </c>
    </row>
    <row r="27" spans="1:9" ht="12.75" customHeight="1" x14ac:dyDescent="0.2">
      <c r="A27" s="323">
        <v>34</v>
      </c>
      <c r="B27" s="44" t="s">
        <v>277</v>
      </c>
      <c r="C27" s="42"/>
      <c r="D27" s="274"/>
      <c r="E27" s="43" t="s">
        <v>41</v>
      </c>
      <c r="F27" s="57"/>
      <c r="G27" s="63" t="str">
        <f>+IF(C27-Basisdaten!C27=0,"richtig",C27-Basisdaten!C27)</f>
        <v>richtig</v>
      </c>
      <c r="H27" s="332" t="str">
        <f>+IF(D27-Basisdaten!D27=0,"richtig",D27-Basisdaten!D27)</f>
        <v>richtig</v>
      </c>
      <c r="I27" s="43" t="s">
        <v>41</v>
      </c>
    </row>
    <row r="28" spans="1:9" ht="12.75" customHeight="1" x14ac:dyDescent="0.2">
      <c r="A28" s="323">
        <v>340</v>
      </c>
      <c r="B28" s="44" t="s">
        <v>222</v>
      </c>
      <c r="C28" s="42"/>
      <c r="D28" s="43" t="s">
        <v>41</v>
      </c>
      <c r="E28" s="43" t="s">
        <v>41</v>
      </c>
      <c r="F28" s="57"/>
      <c r="G28" s="63" t="str">
        <f>+IF(C28-Basisdaten!C28=0,"richtig",C28-Basisdaten!C28)</f>
        <v>richtig</v>
      </c>
      <c r="H28" s="43" t="s">
        <v>41</v>
      </c>
      <c r="I28" s="43" t="s">
        <v>41</v>
      </c>
    </row>
    <row r="29" spans="1:9" ht="12.75" customHeight="1" x14ac:dyDescent="0.2">
      <c r="A29" s="323">
        <v>3401</v>
      </c>
      <c r="B29" s="44" t="s">
        <v>233</v>
      </c>
      <c r="C29" s="42"/>
      <c r="D29" s="43" t="s">
        <v>41</v>
      </c>
      <c r="E29" s="43" t="s">
        <v>41</v>
      </c>
      <c r="F29" s="57"/>
      <c r="G29" s="63" t="str">
        <f>+IF(C29-Basisdaten!C29=0,"richtig",C29-Basisdaten!C29)</f>
        <v>richtig</v>
      </c>
      <c r="H29" s="43" t="s">
        <v>41</v>
      </c>
      <c r="I29" s="43" t="s">
        <v>41</v>
      </c>
    </row>
    <row r="30" spans="1:9" ht="12.75" customHeight="1" x14ac:dyDescent="0.2">
      <c r="A30" s="323">
        <v>3406</v>
      </c>
      <c r="B30" s="44" t="s">
        <v>234</v>
      </c>
      <c r="C30" s="42"/>
      <c r="D30" s="43" t="s">
        <v>41</v>
      </c>
      <c r="E30" s="43" t="s">
        <v>41</v>
      </c>
      <c r="F30" s="57"/>
      <c r="G30" s="63" t="str">
        <f>+IF(C30-Basisdaten!C30=0,"richtig",C30-Basisdaten!C30)</f>
        <v>richtig</v>
      </c>
      <c r="H30" s="43" t="s">
        <v>41</v>
      </c>
      <c r="I30" s="43" t="s">
        <v>41</v>
      </c>
    </row>
    <row r="31" spans="1:9" ht="12.75" customHeight="1" x14ac:dyDescent="0.2">
      <c r="A31" s="323">
        <v>342</v>
      </c>
      <c r="B31" s="44" t="s">
        <v>223</v>
      </c>
      <c r="C31" s="42"/>
      <c r="D31" s="43" t="s">
        <v>41</v>
      </c>
      <c r="E31" s="43" t="s">
        <v>41</v>
      </c>
      <c r="F31" s="57"/>
      <c r="G31" s="63" t="str">
        <f>+IF(C31-Basisdaten!C31=0,"richtig",C31-Basisdaten!C31)</f>
        <v>richtig</v>
      </c>
      <c r="H31" s="43" t="s">
        <v>41</v>
      </c>
      <c r="I31" s="43" t="s">
        <v>41</v>
      </c>
    </row>
    <row r="32" spans="1:9" ht="12.75" customHeight="1" x14ac:dyDescent="0.2">
      <c r="A32" s="323">
        <v>343</v>
      </c>
      <c r="B32" s="44" t="s">
        <v>224</v>
      </c>
      <c r="C32" s="42"/>
      <c r="D32" s="43" t="s">
        <v>41</v>
      </c>
      <c r="E32" s="43" t="s">
        <v>41</v>
      </c>
      <c r="F32" s="57"/>
      <c r="G32" s="63" t="str">
        <f>+IF(C32-Basisdaten!C32=0,"richtig",C32-Basisdaten!C32)</f>
        <v>richtig</v>
      </c>
      <c r="H32" s="43" t="s">
        <v>41</v>
      </c>
      <c r="I32" s="43" t="s">
        <v>41</v>
      </c>
    </row>
    <row r="33" spans="1:9" ht="12.75" customHeight="1" x14ac:dyDescent="0.2">
      <c r="A33" s="323">
        <v>344</v>
      </c>
      <c r="B33" s="44" t="s">
        <v>304</v>
      </c>
      <c r="C33" s="42"/>
      <c r="D33" s="274"/>
      <c r="E33" s="43"/>
      <c r="F33" s="57"/>
      <c r="G33" s="63" t="str">
        <f>+IF(C33-Basisdaten!C33=0,"richtig",C33-Basisdaten!C33)</f>
        <v>richtig</v>
      </c>
      <c r="H33" s="332" t="str">
        <f>+IF(D33-Basisdaten!D33=0,"richtig",D33-Basisdaten!D33)</f>
        <v>richtig</v>
      </c>
      <c r="I33" s="43"/>
    </row>
    <row r="34" spans="1:9" ht="12.75" customHeight="1" x14ac:dyDescent="0.2">
      <c r="A34" s="323">
        <v>35</v>
      </c>
      <c r="B34" s="44" t="s">
        <v>221</v>
      </c>
      <c r="C34" s="42"/>
      <c r="D34" s="274"/>
      <c r="E34" s="43" t="s">
        <v>41</v>
      </c>
      <c r="F34" s="57"/>
      <c r="G34" s="63" t="str">
        <f>+IF(C34-Basisdaten!C34=0,"richtig",C34-Basisdaten!C34)</f>
        <v>richtig</v>
      </c>
      <c r="H34" s="332" t="str">
        <f>+IF(D34-Basisdaten!D34=0,"richtig",D34-Basisdaten!D34)</f>
        <v>richtig</v>
      </c>
      <c r="I34" s="43" t="s">
        <v>41</v>
      </c>
    </row>
    <row r="35" spans="1:9" ht="12.75" customHeight="1" x14ac:dyDescent="0.2">
      <c r="A35" s="323">
        <v>36</v>
      </c>
      <c r="B35" s="44" t="s">
        <v>278</v>
      </c>
      <c r="C35" s="42"/>
      <c r="D35" s="274"/>
      <c r="E35" s="43" t="s">
        <v>41</v>
      </c>
      <c r="F35" s="57"/>
      <c r="G35" s="63" t="str">
        <f>+IF(C35-Basisdaten!C35=0,"richtig",C35-Basisdaten!C35)</f>
        <v>richtig</v>
      </c>
      <c r="H35" s="332" t="str">
        <f>+IF(D35-Basisdaten!D35=0,"richtig",D35-Basisdaten!D35)</f>
        <v>richtig</v>
      </c>
      <c r="I35" s="43" t="s">
        <v>41</v>
      </c>
    </row>
    <row r="36" spans="1:9" ht="12.75" customHeight="1" x14ac:dyDescent="0.2">
      <c r="A36" s="323">
        <v>364</v>
      </c>
      <c r="B36" s="44" t="s">
        <v>273</v>
      </c>
      <c r="C36" s="42"/>
      <c r="D36" s="274"/>
      <c r="E36" s="43" t="s">
        <v>41</v>
      </c>
      <c r="F36" s="57"/>
      <c r="G36" s="63" t="str">
        <f>+IF(C36-Basisdaten!C36=0,"richtig",C36-Basisdaten!C36)</f>
        <v>richtig</v>
      </c>
      <c r="H36" s="332" t="str">
        <f>+IF(D36-Basisdaten!D36=0,"richtig",D36-Basisdaten!D36)</f>
        <v>richtig</v>
      </c>
      <c r="I36" s="43" t="s">
        <v>41</v>
      </c>
    </row>
    <row r="37" spans="1:9" ht="12.75" customHeight="1" x14ac:dyDescent="0.2">
      <c r="A37" s="323">
        <v>365</v>
      </c>
      <c r="B37" s="44" t="s">
        <v>274</v>
      </c>
      <c r="C37" s="42"/>
      <c r="D37" s="274"/>
      <c r="E37" s="43" t="s">
        <v>41</v>
      </c>
      <c r="F37" s="57"/>
      <c r="G37" s="63" t="str">
        <f>+IF(C37-Basisdaten!C37=0,"richtig",C37-Basisdaten!C37)</f>
        <v>richtig</v>
      </c>
      <c r="H37" s="332" t="str">
        <f>+IF(D37-Basisdaten!D37=0,"richtig",D37-Basisdaten!D37)</f>
        <v>richtig</v>
      </c>
      <c r="I37" s="43" t="s">
        <v>41</v>
      </c>
    </row>
    <row r="38" spans="1:9" ht="12.75" customHeight="1" x14ac:dyDescent="0.2">
      <c r="A38" s="323">
        <v>366</v>
      </c>
      <c r="B38" s="44" t="s">
        <v>199</v>
      </c>
      <c r="C38" s="42"/>
      <c r="D38" s="274"/>
      <c r="E38" s="43" t="s">
        <v>41</v>
      </c>
      <c r="F38" s="57"/>
      <c r="G38" s="63" t="str">
        <f>+IF(C38-Basisdaten!C38=0,"richtig",C38-Basisdaten!C38)</f>
        <v>richtig</v>
      </c>
      <c r="H38" s="332" t="str">
        <f>+IF(D38-Basisdaten!D38=0,"richtig",D38-Basisdaten!D38)</f>
        <v>richtig</v>
      </c>
      <c r="I38" s="43" t="s">
        <v>41</v>
      </c>
    </row>
    <row r="39" spans="1:9" ht="12.75" customHeight="1" x14ac:dyDescent="0.2">
      <c r="A39" s="323">
        <v>37</v>
      </c>
      <c r="B39" s="23" t="s">
        <v>23</v>
      </c>
      <c r="C39" s="42"/>
      <c r="D39" s="274"/>
      <c r="E39" s="43" t="s">
        <v>41</v>
      </c>
      <c r="F39" s="57"/>
      <c r="G39" s="63" t="str">
        <f>+IF(C39-Basisdaten!C39=0,"richtig",C39-Basisdaten!C39)</f>
        <v>richtig</v>
      </c>
      <c r="H39" s="332" t="str">
        <f>+IF(D39-Basisdaten!D39=0,"richtig",D39-Basisdaten!D39)</f>
        <v>richtig</v>
      </c>
      <c r="I39" s="43" t="s">
        <v>41</v>
      </c>
    </row>
    <row r="40" spans="1:9" s="169" customFormat="1" x14ac:dyDescent="0.2">
      <c r="A40" s="323">
        <v>38</v>
      </c>
      <c r="B40" s="44" t="s">
        <v>197</v>
      </c>
      <c r="C40" s="45"/>
      <c r="D40" s="274"/>
      <c r="E40" s="43" t="s">
        <v>41</v>
      </c>
      <c r="F40" s="57"/>
      <c r="G40" s="63" t="str">
        <f>+IF(C40-Basisdaten!C40=0,"richtig",C40-Basisdaten!C40)</f>
        <v>richtig</v>
      </c>
      <c r="H40" s="332" t="str">
        <f>+IF(D40-Basisdaten!D40=0,"richtig",D40-Basisdaten!D40)</f>
        <v>richtig</v>
      </c>
      <c r="I40" s="43" t="s">
        <v>41</v>
      </c>
    </row>
    <row r="41" spans="1:9" s="169" customFormat="1" x14ac:dyDescent="0.2">
      <c r="A41" s="323">
        <v>380</v>
      </c>
      <c r="B41" s="44" t="s">
        <v>348</v>
      </c>
      <c r="C41" s="45"/>
      <c r="D41" s="274"/>
      <c r="E41" s="43"/>
      <c r="F41" s="57"/>
      <c r="G41" s="63" t="str">
        <f>+IF(C41-Basisdaten!C41=0,"richtig",C41-Basisdaten!C41)</f>
        <v>richtig</v>
      </c>
      <c r="H41" s="332" t="str">
        <f>+IF(D41-Basisdaten!D41=0,"richtig",D41-Basisdaten!D41)</f>
        <v>richtig</v>
      </c>
      <c r="I41" s="43"/>
    </row>
    <row r="42" spans="1:9" s="169" customFormat="1" x14ac:dyDescent="0.2">
      <c r="A42" s="323">
        <v>381</v>
      </c>
      <c r="B42" s="44" t="s">
        <v>349</v>
      </c>
      <c r="C42" s="45"/>
      <c r="D42" s="274"/>
      <c r="E42" s="43"/>
      <c r="F42" s="57"/>
      <c r="G42" s="63" t="str">
        <f>+IF(C42-Basisdaten!C42=0,"richtig",C42-Basisdaten!C42)</f>
        <v>richtig</v>
      </c>
      <c r="H42" s="332" t="str">
        <f>+IF(D42-Basisdaten!D42=0,"richtig",D42-Basisdaten!D42)</f>
        <v>richtig</v>
      </c>
      <c r="I42" s="43"/>
    </row>
    <row r="43" spans="1:9" x14ac:dyDescent="0.2">
      <c r="A43" s="323">
        <v>383</v>
      </c>
      <c r="B43" s="44" t="s">
        <v>202</v>
      </c>
      <c r="C43" s="45"/>
      <c r="D43" s="43" t="s">
        <v>41</v>
      </c>
      <c r="E43" s="43" t="s">
        <v>41</v>
      </c>
      <c r="F43" s="57"/>
      <c r="G43" s="63" t="str">
        <f>+IF(C43-Basisdaten!C43=0,"richtig",C43-Basisdaten!C43)</f>
        <v>richtig</v>
      </c>
      <c r="H43" s="43" t="s">
        <v>41</v>
      </c>
      <c r="I43" s="43" t="s">
        <v>41</v>
      </c>
    </row>
    <row r="44" spans="1:9" x14ac:dyDescent="0.2">
      <c r="A44" s="323">
        <v>384</v>
      </c>
      <c r="B44" s="44" t="s">
        <v>350</v>
      </c>
      <c r="C44" s="45"/>
      <c r="D44" s="43" t="s">
        <v>41</v>
      </c>
      <c r="E44" s="43"/>
      <c r="F44" s="57"/>
      <c r="G44" s="63" t="str">
        <f>+IF(C44-Basisdaten!C44=0,"richtig",C44-Basisdaten!C44)</f>
        <v>richtig</v>
      </c>
      <c r="H44" s="43" t="s">
        <v>41</v>
      </c>
      <c r="I44" s="43"/>
    </row>
    <row r="45" spans="1:9" x14ac:dyDescent="0.2">
      <c r="A45" s="323">
        <v>3840</v>
      </c>
      <c r="B45" s="44" t="s">
        <v>362</v>
      </c>
      <c r="C45" s="45"/>
      <c r="D45" s="274"/>
      <c r="E45" s="43"/>
      <c r="F45" s="57"/>
      <c r="G45" s="63" t="str">
        <f>+IF(C45-Basisdaten!C45=0,"richtig",C45-Basisdaten!C45)</f>
        <v>richtig</v>
      </c>
      <c r="H45" s="332" t="str">
        <f>+IF(D45-Basisdaten!D45=0,"richtig",D45-Basisdaten!D45)</f>
        <v>richtig</v>
      </c>
      <c r="I45" s="43"/>
    </row>
    <row r="46" spans="1:9" x14ac:dyDescent="0.2">
      <c r="A46" s="323">
        <v>386</v>
      </c>
      <c r="B46" s="44" t="s">
        <v>351</v>
      </c>
      <c r="C46" s="45"/>
      <c r="D46" s="274"/>
      <c r="E46" s="43"/>
      <c r="F46" s="57"/>
      <c r="G46" s="63" t="str">
        <f>+IF(C46-Basisdaten!C46=0,"richtig",C46-Basisdaten!C46)</f>
        <v>richtig</v>
      </c>
      <c r="H46" s="332" t="str">
        <f>+IF(D46-Basisdaten!D46=0,"richtig",D46-Basisdaten!D46)</f>
        <v>richtig</v>
      </c>
      <c r="I46" s="43"/>
    </row>
    <row r="47" spans="1:9" x14ac:dyDescent="0.2">
      <c r="A47" s="323">
        <v>387</v>
      </c>
      <c r="B47" s="44" t="s">
        <v>271</v>
      </c>
      <c r="C47" s="45"/>
      <c r="D47" s="43" t="s">
        <v>41</v>
      </c>
      <c r="E47" s="43" t="s">
        <v>41</v>
      </c>
      <c r="F47" s="57"/>
      <c r="G47" s="63" t="str">
        <f>+IF(C47-Basisdaten!C47=0,"richtig",C47-Basisdaten!C47)</f>
        <v>richtig</v>
      </c>
      <c r="H47" s="43" t="s">
        <v>41</v>
      </c>
      <c r="I47" s="43" t="s">
        <v>41</v>
      </c>
    </row>
    <row r="48" spans="1:9" x14ac:dyDescent="0.2">
      <c r="A48" s="323">
        <v>389</v>
      </c>
      <c r="B48" s="44" t="s">
        <v>203</v>
      </c>
      <c r="C48" s="45"/>
      <c r="D48" s="43" t="s">
        <v>41</v>
      </c>
      <c r="E48" s="46" t="s">
        <v>41</v>
      </c>
      <c r="F48" s="57"/>
      <c r="G48" s="63" t="str">
        <f>+IF(C48-Basisdaten!C48=0,"richtig",C48-Basisdaten!C48)</f>
        <v>richtig</v>
      </c>
      <c r="H48" s="43" t="s">
        <v>41</v>
      </c>
      <c r="I48" s="46" t="s">
        <v>41</v>
      </c>
    </row>
    <row r="49" spans="1:14" x14ac:dyDescent="0.2">
      <c r="A49" s="324" t="s">
        <v>2</v>
      </c>
      <c r="B49" s="47" t="s">
        <v>24</v>
      </c>
      <c r="C49" s="36"/>
      <c r="D49" s="274"/>
      <c r="E49" s="37" t="s">
        <v>41</v>
      </c>
      <c r="F49" s="57"/>
      <c r="G49" s="163" t="str">
        <f>+IF(C49-Basisdaten!C49=0,"richtig",C49-Basisdaten!C49)</f>
        <v>richtig</v>
      </c>
      <c r="H49" s="166" t="str">
        <f>+IF(D49-Basisdaten!D49=0,"richtig",D49-Basisdaten!D49)</f>
        <v>richtig</v>
      </c>
      <c r="I49" s="37" t="s">
        <v>41</v>
      </c>
    </row>
    <row r="50" spans="1:14" ht="20.100000000000001" customHeight="1" x14ac:dyDescent="0.2">
      <c r="A50" s="28" t="s">
        <v>20</v>
      </c>
      <c r="B50" s="48"/>
      <c r="C50" s="30"/>
      <c r="D50" s="30"/>
      <c r="E50" s="30"/>
      <c r="F50" s="57"/>
    </row>
    <row r="51" spans="1:14" x14ac:dyDescent="0.2">
      <c r="A51" s="323" t="s">
        <v>3</v>
      </c>
      <c r="B51" s="49" t="s">
        <v>20</v>
      </c>
      <c r="C51" s="42"/>
      <c r="D51" s="43" t="s">
        <v>41</v>
      </c>
      <c r="E51" s="43" t="s">
        <v>41</v>
      </c>
      <c r="F51" s="57"/>
      <c r="G51" s="162" t="str">
        <f>+IF(C51-Basisdaten!C51=0,"richtig",C51-Basisdaten!C51)</f>
        <v>richtig</v>
      </c>
      <c r="H51" s="34" t="s">
        <v>41</v>
      </c>
      <c r="I51" s="34" t="s">
        <v>41</v>
      </c>
    </row>
    <row r="52" spans="1:14" x14ac:dyDescent="0.2">
      <c r="A52" s="323">
        <v>40</v>
      </c>
      <c r="B52" s="49" t="s">
        <v>279</v>
      </c>
      <c r="C52" s="42"/>
      <c r="D52" s="43" t="s">
        <v>41</v>
      </c>
      <c r="E52" s="43" t="s">
        <v>41</v>
      </c>
      <c r="F52" s="57"/>
      <c r="G52" s="63" t="str">
        <f>+IF(C52-Basisdaten!C52=0,"richtig",C52-Basisdaten!C52)</f>
        <v>richtig</v>
      </c>
      <c r="H52" s="46" t="s">
        <v>41</v>
      </c>
      <c r="I52" s="46" t="s">
        <v>41</v>
      </c>
    </row>
    <row r="53" spans="1:14" x14ac:dyDescent="0.2">
      <c r="A53" s="323">
        <v>400</v>
      </c>
      <c r="B53" s="23" t="s">
        <v>231</v>
      </c>
      <c r="C53" s="42"/>
      <c r="D53" s="43" t="s">
        <v>41</v>
      </c>
      <c r="E53" s="43" t="s">
        <v>41</v>
      </c>
      <c r="F53" s="57"/>
      <c r="G53" s="63" t="str">
        <f>+IF(C53-Basisdaten!C53=0,"richtig",C53-Basisdaten!C53)</f>
        <v>richtig</v>
      </c>
      <c r="H53" s="46" t="s">
        <v>41</v>
      </c>
      <c r="I53" s="46" t="s">
        <v>41</v>
      </c>
    </row>
    <row r="54" spans="1:14" x14ac:dyDescent="0.2">
      <c r="A54" s="323">
        <v>401</v>
      </c>
      <c r="B54" s="23" t="s">
        <v>232</v>
      </c>
      <c r="C54" s="42"/>
      <c r="D54" s="43" t="s">
        <v>41</v>
      </c>
      <c r="E54" s="43" t="s">
        <v>41</v>
      </c>
      <c r="F54" s="57"/>
      <c r="G54" s="63" t="str">
        <f>+IF(C54-Basisdaten!C54=0,"richtig",C54-Basisdaten!C54)</f>
        <v>richtig</v>
      </c>
      <c r="H54" s="46" t="s">
        <v>41</v>
      </c>
      <c r="I54" s="46" t="s">
        <v>41</v>
      </c>
    </row>
    <row r="55" spans="1:14" x14ac:dyDescent="0.2">
      <c r="A55" s="323">
        <v>4021</v>
      </c>
      <c r="B55" s="23" t="s">
        <v>25</v>
      </c>
      <c r="C55" s="42"/>
      <c r="D55" s="43" t="s">
        <v>41</v>
      </c>
      <c r="E55" s="43" t="s">
        <v>41</v>
      </c>
      <c r="F55" s="57"/>
      <c r="G55" s="63" t="str">
        <f>+IF(C55-Basisdaten!C55=0,"richtig",C55-Basisdaten!C55)</f>
        <v>richtig</v>
      </c>
      <c r="H55" s="46" t="s">
        <v>41</v>
      </c>
      <c r="I55" s="46" t="s">
        <v>41</v>
      </c>
    </row>
    <row r="56" spans="1:14" x14ac:dyDescent="0.2">
      <c r="A56" s="323">
        <v>4022</v>
      </c>
      <c r="B56" s="23" t="s">
        <v>26</v>
      </c>
      <c r="C56" s="42"/>
      <c r="D56" s="43" t="s">
        <v>41</v>
      </c>
      <c r="E56" s="43" t="s">
        <v>41</v>
      </c>
      <c r="F56" s="57"/>
      <c r="G56" s="63" t="str">
        <f>+IF(C56-Basisdaten!C56=0,"richtig",C56-Basisdaten!C56)</f>
        <v>richtig</v>
      </c>
      <c r="H56" s="46" t="s">
        <v>41</v>
      </c>
      <c r="I56" s="46" t="s">
        <v>41</v>
      </c>
      <c r="K56" s="23"/>
      <c r="L56" s="23"/>
      <c r="M56" s="23"/>
      <c r="N56" s="23"/>
    </row>
    <row r="57" spans="1:14" x14ac:dyDescent="0.2">
      <c r="A57" s="323">
        <v>4023</v>
      </c>
      <c r="B57" s="23" t="s">
        <v>27</v>
      </c>
      <c r="C57" s="42"/>
      <c r="D57" s="43" t="s">
        <v>41</v>
      </c>
      <c r="E57" s="43" t="s">
        <v>41</v>
      </c>
      <c r="F57" s="277"/>
      <c r="G57" s="63" t="str">
        <f>+IF(C57-Basisdaten!C57=0,"richtig",C57-Basisdaten!C57)</f>
        <v>richtig</v>
      </c>
      <c r="H57" s="46" t="s">
        <v>41</v>
      </c>
      <c r="I57" s="46" t="s">
        <v>41</v>
      </c>
      <c r="J57" s="23"/>
      <c r="K57" s="23"/>
      <c r="L57" s="23"/>
      <c r="M57" s="23"/>
      <c r="N57" s="23"/>
    </row>
    <row r="58" spans="1:14" x14ac:dyDescent="0.2">
      <c r="A58" s="323">
        <v>41</v>
      </c>
      <c r="B58" s="23" t="s">
        <v>280</v>
      </c>
      <c r="C58" s="42"/>
      <c r="D58" s="43" t="s">
        <v>41</v>
      </c>
      <c r="E58" s="43" t="s">
        <v>41</v>
      </c>
      <c r="F58" s="277"/>
      <c r="G58" s="63" t="str">
        <f>+IF(C58-Basisdaten!C58=0,"richtig",C58-Basisdaten!C58)</f>
        <v>richtig</v>
      </c>
      <c r="H58" s="46" t="s">
        <v>41</v>
      </c>
      <c r="I58" s="46" t="s">
        <v>41</v>
      </c>
      <c r="J58" s="23"/>
      <c r="K58" s="23"/>
      <c r="L58" s="23"/>
      <c r="M58" s="23"/>
      <c r="N58" s="23"/>
    </row>
    <row r="59" spans="1:14" x14ac:dyDescent="0.2">
      <c r="A59" s="323">
        <v>42</v>
      </c>
      <c r="B59" s="23" t="s">
        <v>281</v>
      </c>
      <c r="C59" s="42"/>
      <c r="D59" s="43" t="s">
        <v>41</v>
      </c>
      <c r="E59" s="43" t="s">
        <v>41</v>
      </c>
      <c r="F59" s="70"/>
      <c r="G59" s="63" t="str">
        <f>+IF(C59-Basisdaten!C59=0,"richtig",C59-Basisdaten!C59)</f>
        <v>richtig</v>
      </c>
      <c r="H59" s="46" t="s">
        <v>41</v>
      </c>
      <c r="I59" s="46" t="s">
        <v>41</v>
      </c>
      <c r="J59" s="53"/>
      <c r="K59" s="23"/>
      <c r="L59" s="23"/>
      <c r="M59" s="23"/>
      <c r="N59" s="23"/>
    </row>
    <row r="60" spans="1:14" x14ac:dyDescent="0.2">
      <c r="A60" s="323">
        <v>43</v>
      </c>
      <c r="B60" s="23" t="s">
        <v>282</v>
      </c>
      <c r="C60" s="42"/>
      <c r="D60" s="43" t="s">
        <v>41</v>
      </c>
      <c r="E60" s="43" t="s">
        <v>41</v>
      </c>
      <c r="F60" s="277"/>
      <c r="G60" s="63" t="str">
        <f>+IF(C60-Basisdaten!C60=0,"richtig",C60-Basisdaten!C60)</f>
        <v>richtig</v>
      </c>
      <c r="H60" s="46" t="s">
        <v>41</v>
      </c>
      <c r="I60" s="46" t="s">
        <v>41</v>
      </c>
      <c r="J60" s="23"/>
      <c r="K60" s="23"/>
      <c r="L60" s="23"/>
      <c r="M60" s="23"/>
      <c r="N60" s="23"/>
    </row>
    <row r="61" spans="1:14" x14ac:dyDescent="0.2">
      <c r="A61" s="323">
        <v>44</v>
      </c>
      <c r="B61" s="23" t="s">
        <v>283</v>
      </c>
      <c r="C61" s="42"/>
      <c r="D61" s="43" t="s">
        <v>41</v>
      </c>
      <c r="E61" s="43" t="s">
        <v>41</v>
      </c>
      <c r="F61" s="277"/>
      <c r="G61" s="63" t="str">
        <f>+IF(C61-Basisdaten!C61=0,"richtig",C61-Basisdaten!C61)</f>
        <v>richtig</v>
      </c>
      <c r="H61" s="46" t="s">
        <v>41</v>
      </c>
      <c r="I61" s="46" t="s">
        <v>41</v>
      </c>
      <c r="J61" s="23"/>
      <c r="K61" s="23"/>
      <c r="L61" s="23"/>
      <c r="M61" s="23"/>
      <c r="N61" s="23"/>
    </row>
    <row r="62" spans="1:14" x14ac:dyDescent="0.2">
      <c r="A62" s="323">
        <v>440</v>
      </c>
      <c r="B62" s="23" t="s">
        <v>225</v>
      </c>
      <c r="C62" s="42"/>
      <c r="D62" s="43" t="s">
        <v>41</v>
      </c>
      <c r="E62" s="43" t="s">
        <v>41</v>
      </c>
      <c r="F62" s="277"/>
      <c r="G62" s="63" t="str">
        <f>+IF(C62-Basisdaten!C62=0,"richtig",C62-Basisdaten!C62)</f>
        <v>richtig</v>
      </c>
      <c r="H62" s="46" t="s">
        <v>41</v>
      </c>
      <c r="I62" s="46" t="s">
        <v>41</v>
      </c>
      <c r="J62" s="23"/>
      <c r="K62" s="23"/>
      <c r="L62" s="23"/>
      <c r="M62" s="23"/>
      <c r="N62" s="23"/>
    </row>
    <row r="63" spans="1:14" x14ac:dyDescent="0.2">
      <c r="A63" s="323">
        <v>4420</v>
      </c>
      <c r="B63" s="23" t="s">
        <v>226</v>
      </c>
      <c r="C63" s="42"/>
      <c r="D63" s="43" t="s">
        <v>41</v>
      </c>
      <c r="E63" s="43" t="s">
        <v>41</v>
      </c>
      <c r="F63" s="277"/>
      <c r="G63" s="63" t="str">
        <f>+IF(C63-Basisdaten!C63=0,"richtig",C63-Basisdaten!C63)</f>
        <v>richtig</v>
      </c>
      <c r="H63" s="46" t="s">
        <v>41</v>
      </c>
      <c r="I63" s="46" t="s">
        <v>41</v>
      </c>
      <c r="J63" s="23"/>
      <c r="K63" s="23"/>
      <c r="L63" s="23"/>
      <c r="M63" s="23"/>
      <c r="N63" s="23"/>
    </row>
    <row r="64" spans="1:14" x14ac:dyDescent="0.2">
      <c r="A64" s="323">
        <v>443</v>
      </c>
      <c r="B64" s="23" t="s">
        <v>227</v>
      </c>
      <c r="C64" s="42"/>
      <c r="D64" s="43" t="s">
        <v>41</v>
      </c>
      <c r="E64" s="43" t="s">
        <v>41</v>
      </c>
      <c r="F64" s="277"/>
      <c r="G64" s="63" t="str">
        <f>+IF(C64-Basisdaten!C64=0,"richtig",C64-Basisdaten!C64)</f>
        <v>richtig</v>
      </c>
      <c r="H64" s="46" t="s">
        <v>41</v>
      </c>
      <c r="I64" s="46" t="s">
        <v>41</v>
      </c>
      <c r="J64" s="23"/>
      <c r="K64" s="23"/>
      <c r="L64" s="23"/>
      <c r="M64" s="23"/>
      <c r="N64" s="23"/>
    </row>
    <row r="65" spans="1:14" x14ac:dyDescent="0.2">
      <c r="A65" s="323">
        <v>445</v>
      </c>
      <c r="B65" s="23" t="s">
        <v>228</v>
      </c>
      <c r="C65" s="42"/>
      <c r="D65" s="43" t="s">
        <v>41</v>
      </c>
      <c r="E65" s="43" t="s">
        <v>41</v>
      </c>
      <c r="F65" s="277"/>
      <c r="G65" s="63" t="str">
        <f>+IF(C65-Basisdaten!C65=0,"richtig",C65-Basisdaten!C65)</f>
        <v>richtig</v>
      </c>
      <c r="H65" s="46" t="s">
        <v>41</v>
      </c>
      <c r="I65" s="46" t="s">
        <v>41</v>
      </c>
      <c r="J65" s="23"/>
      <c r="K65" s="23"/>
      <c r="L65" s="23"/>
      <c r="M65" s="23"/>
      <c r="N65" s="23"/>
    </row>
    <row r="66" spans="1:14" x14ac:dyDescent="0.2">
      <c r="A66" s="323">
        <v>447</v>
      </c>
      <c r="B66" s="23" t="s">
        <v>229</v>
      </c>
      <c r="C66" s="42"/>
      <c r="D66" s="43" t="s">
        <v>41</v>
      </c>
      <c r="E66" s="43" t="s">
        <v>41</v>
      </c>
      <c r="F66" s="277"/>
      <c r="G66" s="63" t="str">
        <f>+IF(C66-Basisdaten!C66=0,"richtig",C66-Basisdaten!C66)</f>
        <v>richtig</v>
      </c>
      <c r="H66" s="46" t="s">
        <v>41</v>
      </c>
      <c r="I66" s="46" t="s">
        <v>41</v>
      </c>
      <c r="J66" s="23"/>
      <c r="K66" s="23"/>
      <c r="L66" s="23"/>
      <c r="M66" s="23"/>
      <c r="N66" s="23"/>
    </row>
    <row r="67" spans="1:14" x14ac:dyDescent="0.2">
      <c r="A67" s="323">
        <v>448</v>
      </c>
      <c r="B67" s="23" t="s">
        <v>230</v>
      </c>
      <c r="C67" s="42"/>
      <c r="D67" s="43" t="s">
        <v>41</v>
      </c>
      <c r="E67" s="43" t="s">
        <v>41</v>
      </c>
      <c r="F67" s="277"/>
      <c r="G67" s="63" t="str">
        <f>+IF(C67-Basisdaten!C67=0,"richtig",C67-Basisdaten!C67)</f>
        <v>richtig</v>
      </c>
      <c r="H67" s="46" t="s">
        <v>41</v>
      </c>
      <c r="I67" s="46" t="s">
        <v>41</v>
      </c>
      <c r="J67" s="23"/>
      <c r="K67" s="23"/>
      <c r="L67" s="23"/>
      <c r="M67" s="23"/>
      <c r="N67" s="23"/>
    </row>
    <row r="68" spans="1:14" x14ac:dyDescent="0.2">
      <c r="A68" s="323">
        <v>4490</v>
      </c>
      <c r="B68" s="23" t="s">
        <v>201</v>
      </c>
      <c r="C68" s="42"/>
      <c r="D68" s="43" t="s">
        <v>41</v>
      </c>
      <c r="E68" s="43" t="s">
        <v>41</v>
      </c>
      <c r="F68" s="277"/>
      <c r="G68" s="63" t="str">
        <f>+IF(C68-Basisdaten!C68=0,"richtig",C68-Basisdaten!C68)</f>
        <v>richtig</v>
      </c>
      <c r="H68" s="46" t="s">
        <v>41</v>
      </c>
      <c r="I68" s="46" t="s">
        <v>41</v>
      </c>
      <c r="J68" s="23"/>
      <c r="K68" s="23"/>
      <c r="L68" s="23"/>
      <c r="M68" s="23"/>
      <c r="N68" s="23"/>
    </row>
    <row r="69" spans="1:14" x14ac:dyDescent="0.2">
      <c r="A69" s="323">
        <v>45</v>
      </c>
      <c r="B69" s="23" t="s">
        <v>285</v>
      </c>
      <c r="C69" s="42"/>
      <c r="D69" s="43" t="s">
        <v>41</v>
      </c>
      <c r="E69" s="43" t="s">
        <v>41</v>
      </c>
      <c r="F69" s="277"/>
      <c r="G69" s="63" t="str">
        <f>+IF(C69-Basisdaten!C69=0,"richtig",C69-Basisdaten!C69)</f>
        <v>richtig</v>
      </c>
      <c r="H69" s="46" t="s">
        <v>41</v>
      </c>
      <c r="I69" s="46" t="s">
        <v>41</v>
      </c>
      <c r="J69" s="23"/>
      <c r="K69" s="23"/>
      <c r="L69" s="23"/>
      <c r="M69" s="23"/>
      <c r="N69" s="23"/>
    </row>
    <row r="70" spans="1:14" x14ac:dyDescent="0.2">
      <c r="A70" s="323">
        <v>46</v>
      </c>
      <c r="B70" s="23" t="s">
        <v>284</v>
      </c>
      <c r="C70" s="42"/>
      <c r="D70" s="43" t="s">
        <v>41</v>
      </c>
      <c r="E70" s="43" t="s">
        <v>41</v>
      </c>
      <c r="F70" s="70"/>
      <c r="G70" s="63" t="str">
        <f>+IF(C70-Basisdaten!C70=0,"richtig",C70-Basisdaten!C70)</f>
        <v>richtig</v>
      </c>
      <c r="H70" s="46" t="s">
        <v>41</v>
      </c>
      <c r="I70" s="46" t="s">
        <v>41</v>
      </c>
      <c r="J70" s="23"/>
      <c r="K70" s="23"/>
      <c r="L70" s="23"/>
      <c r="M70" s="23"/>
      <c r="N70" s="23"/>
    </row>
    <row r="71" spans="1:14" x14ac:dyDescent="0.2">
      <c r="A71" s="323">
        <v>466</v>
      </c>
      <c r="B71" s="23" t="s">
        <v>200</v>
      </c>
      <c r="C71" s="42"/>
      <c r="D71" s="43" t="s">
        <v>41</v>
      </c>
      <c r="E71" s="43" t="s">
        <v>41</v>
      </c>
      <c r="F71" s="277"/>
      <c r="G71" s="63" t="str">
        <f>+IF(C71-Basisdaten!C71=0,"richtig",C71-Basisdaten!C71)</f>
        <v>richtig</v>
      </c>
      <c r="H71" s="46" t="s">
        <v>41</v>
      </c>
      <c r="I71" s="46" t="s">
        <v>41</v>
      </c>
      <c r="J71" s="23"/>
    </row>
    <row r="72" spans="1:14" x14ac:dyDescent="0.2">
      <c r="A72" s="323" t="s">
        <v>4</v>
      </c>
      <c r="B72" s="23" t="s">
        <v>23</v>
      </c>
      <c r="C72" s="42"/>
      <c r="D72" s="43" t="s">
        <v>41</v>
      </c>
      <c r="E72" s="43" t="s">
        <v>41</v>
      </c>
      <c r="F72" s="57"/>
      <c r="G72" s="63" t="str">
        <f>+IF(C72-Basisdaten!C72=0,"richtig",C72-Basisdaten!C72)</f>
        <v>richtig</v>
      </c>
      <c r="H72" s="46" t="s">
        <v>41</v>
      </c>
      <c r="I72" s="46" t="s">
        <v>41</v>
      </c>
    </row>
    <row r="73" spans="1:14" x14ac:dyDescent="0.2">
      <c r="A73" s="323" t="s">
        <v>5</v>
      </c>
      <c r="B73" s="49" t="s">
        <v>196</v>
      </c>
      <c r="C73" s="42"/>
      <c r="D73" s="43" t="s">
        <v>41</v>
      </c>
      <c r="E73" s="43" t="s">
        <v>41</v>
      </c>
      <c r="F73" s="57"/>
      <c r="G73" s="63" t="str">
        <f>+IF(C73-Basisdaten!C73=0,"richtig",C73-Basisdaten!C73)</f>
        <v>richtig</v>
      </c>
      <c r="H73" s="46" t="s">
        <v>41</v>
      </c>
      <c r="I73" s="46" t="s">
        <v>41</v>
      </c>
    </row>
    <row r="74" spans="1:14" x14ac:dyDescent="0.2">
      <c r="A74" s="323">
        <v>487</v>
      </c>
      <c r="B74" s="49" t="s">
        <v>275</v>
      </c>
      <c r="C74" s="42"/>
      <c r="D74" s="43" t="s">
        <v>41</v>
      </c>
      <c r="E74" s="43" t="s">
        <v>41</v>
      </c>
      <c r="F74" s="57"/>
      <c r="G74" s="63" t="str">
        <f>+IF(C74-Basisdaten!C74=0,"richtig",C74-Basisdaten!C74)</f>
        <v>richtig</v>
      </c>
      <c r="H74" s="46" t="s">
        <v>41</v>
      </c>
      <c r="I74" s="46" t="s">
        <v>41</v>
      </c>
    </row>
    <row r="75" spans="1:14" x14ac:dyDescent="0.2">
      <c r="A75" s="323">
        <v>489</v>
      </c>
      <c r="B75" s="49" t="s">
        <v>204</v>
      </c>
      <c r="C75" s="42"/>
      <c r="D75" s="43" t="s">
        <v>41</v>
      </c>
      <c r="E75" s="43" t="s">
        <v>41</v>
      </c>
      <c r="F75" s="57"/>
      <c r="G75" s="63" t="str">
        <f>+IF(C75-Basisdaten!C75=0,"richtig",C75-Basisdaten!C75)</f>
        <v>richtig</v>
      </c>
      <c r="H75" s="46" t="s">
        <v>41</v>
      </c>
      <c r="I75" s="46" t="s">
        <v>41</v>
      </c>
    </row>
    <row r="76" spans="1:14" x14ac:dyDescent="0.2">
      <c r="A76" s="323">
        <v>4895</v>
      </c>
      <c r="B76" s="49" t="s">
        <v>354</v>
      </c>
      <c r="C76" s="42"/>
      <c r="D76" s="43" t="s">
        <v>41</v>
      </c>
      <c r="E76" s="43" t="s">
        <v>41</v>
      </c>
      <c r="F76" s="57"/>
      <c r="G76" s="63" t="str">
        <f>+IF(C76-Basisdaten!C76=0,"richtig",C76-Basisdaten!C76)</f>
        <v>richtig</v>
      </c>
      <c r="H76" s="46" t="s">
        <v>41</v>
      </c>
      <c r="I76" s="46" t="s">
        <v>41</v>
      </c>
    </row>
    <row r="77" spans="1:14" x14ac:dyDescent="0.2">
      <c r="A77" s="324" t="s">
        <v>6</v>
      </c>
      <c r="B77" s="50" t="s">
        <v>24</v>
      </c>
      <c r="C77" s="36"/>
      <c r="D77" s="37" t="s">
        <v>41</v>
      </c>
      <c r="E77" s="37" t="s">
        <v>41</v>
      </c>
      <c r="F77" s="57"/>
      <c r="G77" s="163" t="str">
        <f>+IF(C77-Basisdaten!C77=0,"richtig",C77-Basisdaten!C77)</f>
        <v>richtig</v>
      </c>
      <c r="H77" s="37" t="s">
        <v>41</v>
      </c>
      <c r="I77" s="37" t="s">
        <v>41</v>
      </c>
    </row>
    <row r="78" spans="1:14" ht="20.100000000000001" customHeight="1" x14ac:dyDescent="0.25">
      <c r="A78" s="25" t="s">
        <v>28</v>
      </c>
      <c r="B78" s="25"/>
      <c r="C78" s="35"/>
      <c r="D78" s="35"/>
      <c r="E78" s="35"/>
      <c r="F78" s="57"/>
    </row>
    <row r="79" spans="1:14" ht="20.100000000000001" customHeight="1" x14ac:dyDescent="0.2">
      <c r="A79" s="28" t="s">
        <v>29</v>
      </c>
      <c r="C79" s="271"/>
      <c r="D79" s="30"/>
      <c r="E79" s="30"/>
      <c r="F79" s="57"/>
    </row>
    <row r="80" spans="1:14" x14ac:dyDescent="0.2">
      <c r="A80" s="323">
        <v>50</v>
      </c>
      <c r="B80" s="52" t="s">
        <v>205</v>
      </c>
      <c r="C80" s="33"/>
      <c r="D80" s="273"/>
      <c r="E80" s="273"/>
      <c r="F80" s="57"/>
      <c r="G80" s="162" t="str">
        <f>+IF(C80-Basisdaten!C80=0,"richtig",C80-Basisdaten!C80)</f>
        <v>richtig</v>
      </c>
      <c r="H80" s="164" t="str">
        <f>+IF(D80-Basisdaten!D80=0,"richtig",D80-Basisdaten!D80)</f>
        <v>richtig</v>
      </c>
      <c r="I80" s="164" t="str">
        <f>+IF(E80-Basisdaten!E80=0,"richtig",E80-Basisdaten!E80)</f>
        <v>richtig</v>
      </c>
    </row>
    <row r="81" spans="1:9" x14ac:dyDescent="0.2">
      <c r="A81" s="323">
        <v>51</v>
      </c>
      <c r="B81" s="49" t="s">
        <v>206</v>
      </c>
      <c r="C81" s="45"/>
      <c r="D81" s="273"/>
      <c r="E81" s="273"/>
      <c r="F81" s="57"/>
      <c r="G81" s="63" t="str">
        <f>+IF(C81-Basisdaten!C81=0,"richtig",C81-Basisdaten!C81)</f>
        <v>richtig</v>
      </c>
      <c r="H81" s="165" t="str">
        <f>+IF(D81-Basisdaten!D81=0,"richtig",D81-Basisdaten!D81)</f>
        <v>richtig</v>
      </c>
      <c r="I81" s="165" t="str">
        <f>+IF(E81-Basisdaten!E81=0,"richtig",E81-Basisdaten!E81)</f>
        <v>richtig</v>
      </c>
    </row>
    <row r="82" spans="1:9" x14ac:dyDescent="0.2">
      <c r="A82" s="323">
        <v>52</v>
      </c>
      <c r="B82" s="49" t="s">
        <v>207</v>
      </c>
      <c r="C82" s="45"/>
      <c r="D82" s="273"/>
      <c r="E82" s="273"/>
      <c r="F82" s="57"/>
      <c r="G82" s="63" t="str">
        <f>+IF(C82-Basisdaten!C82=0,"richtig",C82-Basisdaten!C82)</f>
        <v>richtig</v>
      </c>
      <c r="H82" s="165" t="str">
        <f>+IF(D82-Basisdaten!D82=0,"richtig",D82-Basisdaten!D82)</f>
        <v>richtig</v>
      </c>
      <c r="I82" s="165" t="str">
        <f>+IF(E82-Basisdaten!E82=0,"richtig",E82-Basisdaten!E82)</f>
        <v>richtig</v>
      </c>
    </row>
    <row r="83" spans="1:9" x14ac:dyDescent="0.2">
      <c r="A83" s="323">
        <v>54</v>
      </c>
      <c r="B83" s="49" t="s">
        <v>208</v>
      </c>
      <c r="C83" s="45"/>
      <c r="D83" s="273"/>
      <c r="E83" s="273"/>
      <c r="F83" s="57"/>
      <c r="G83" s="63" t="str">
        <f>+IF(C83-Basisdaten!C83=0,"richtig",C83-Basisdaten!C83)</f>
        <v>richtig</v>
      </c>
      <c r="H83" s="165" t="str">
        <f>+IF(D83-Basisdaten!D83=0,"richtig",D83-Basisdaten!D83)</f>
        <v>richtig</v>
      </c>
      <c r="I83" s="165" t="str">
        <f>+IF(E83-Basisdaten!E83=0,"richtig",E83-Basisdaten!E83)</f>
        <v>richtig</v>
      </c>
    </row>
    <row r="84" spans="1:9" x14ac:dyDescent="0.2">
      <c r="A84" s="323">
        <v>55</v>
      </c>
      <c r="B84" s="49" t="s">
        <v>209</v>
      </c>
      <c r="C84" s="45"/>
      <c r="D84" s="273"/>
      <c r="E84" s="273"/>
      <c r="F84" s="57"/>
      <c r="G84" s="63" t="str">
        <f>+IF(C84-Basisdaten!C84=0,"richtig",C84-Basisdaten!C84)</f>
        <v>richtig</v>
      </c>
      <c r="H84" s="165" t="str">
        <f>+IF(D84-Basisdaten!D84=0,"richtig",D84-Basisdaten!D84)</f>
        <v>richtig</v>
      </c>
      <c r="I84" s="165" t="str">
        <f>+IF(E84-Basisdaten!E84=0,"richtig",E84-Basisdaten!E84)</f>
        <v>richtig</v>
      </c>
    </row>
    <row r="85" spans="1:9" x14ac:dyDescent="0.2">
      <c r="A85" s="323">
        <v>56</v>
      </c>
      <c r="B85" s="49" t="s">
        <v>210</v>
      </c>
      <c r="C85" s="45"/>
      <c r="D85" s="273"/>
      <c r="E85" s="273"/>
      <c r="F85" s="57"/>
      <c r="G85" s="63" t="str">
        <f>+IF(C85-Basisdaten!C85=0,"richtig",C85-Basisdaten!C85)</f>
        <v>richtig</v>
      </c>
      <c r="H85" s="165" t="str">
        <f>+IF(D85-Basisdaten!D85=0,"richtig",D85-Basisdaten!D85)</f>
        <v>richtig</v>
      </c>
      <c r="I85" s="165" t="str">
        <f>+IF(E85-Basisdaten!E85=0,"richtig",E85-Basisdaten!E85)</f>
        <v>richtig</v>
      </c>
    </row>
    <row r="86" spans="1:9" x14ac:dyDescent="0.2">
      <c r="A86" s="323">
        <v>57</v>
      </c>
      <c r="B86" s="49" t="s">
        <v>211</v>
      </c>
      <c r="C86" s="45"/>
      <c r="D86" s="273"/>
      <c r="E86" s="273"/>
      <c r="F86" s="57"/>
      <c r="G86" s="63" t="str">
        <f>+IF(C86-Basisdaten!C86=0,"richtig",C86-Basisdaten!C86)</f>
        <v>richtig</v>
      </c>
      <c r="H86" s="165" t="str">
        <f>+IF(D86-Basisdaten!D86=0,"richtig",D86-Basisdaten!D86)</f>
        <v>richtig</v>
      </c>
      <c r="I86" s="165" t="str">
        <f>+IF(E86-Basisdaten!E86=0,"richtig",E86-Basisdaten!E86)</f>
        <v>richtig</v>
      </c>
    </row>
    <row r="87" spans="1:9" x14ac:dyDescent="0.2">
      <c r="A87" s="323">
        <v>58</v>
      </c>
      <c r="B87" s="49" t="s">
        <v>357</v>
      </c>
      <c r="C87" s="36"/>
      <c r="D87" s="275"/>
      <c r="E87" s="275"/>
      <c r="F87" s="57"/>
      <c r="G87" s="163" t="str">
        <f>+IF(C87-Basisdaten!C87=0,"richtig",C87-Basisdaten!C87)</f>
        <v>richtig</v>
      </c>
      <c r="H87" s="166" t="str">
        <f>+IF(D87-Basisdaten!D87=0,"richtig",D87-Basisdaten!D87)</f>
        <v>richtig</v>
      </c>
      <c r="I87" s="166" t="str">
        <f>+IF(E87-Basisdaten!E87=0,"richtig",E87-Basisdaten!E87)</f>
        <v>richtig</v>
      </c>
    </row>
    <row r="88" spans="1:9" x14ac:dyDescent="0.2">
      <c r="A88" s="55"/>
      <c r="B88" s="56" t="s">
        <v>358</v>
      </c>
      <c r="C88" s="270">
        <f>SUM(C80:C87)-C86</f>
        <v>0</v>
      </c>
      <c r="D88" s="276">
        <f>SUM(D80:D87)-D86</f>
        <v>0</v>
      </c>
      <c r="E88" s="276">
        <f>SUM(E80:E87)-E86</f>
        <v>0</v>
      </c>
      <c r="F88" s="57"/>
      <c r="G88" s="163" t="str">
        <f>+IF(C88-Basisdaten!C88=0,"richtig",C88-Basisdaten!C88)</f>
        <v>richtig</v>
      </c>
      <c r="H88" s="166" t="str">
        <f>+IF(D88-Basisdaten!D88=0,"richtig",D88-Basisdaten!D88)</f>
        <v>richtig</v>
      </c>
      <c r="I88" s="166" t="str">
        <f>+IF(E88-Basisdaten!E88=0,"richtig",E88-Basisdaten!E88)</f>
        <v>richtig</v>
      </c>
    </row>
    <row r="89" spans="1:9" ht="20.100000000000001" customHeight="1" x14ac:dyDescent="0.2">
      <c r="A89" s="28" t="s">
        <v>30</v>
      </c>
      <c r="C89" s="30"/>
      <c r="D89" s="30"/>
      <c r="E89" s="30"/>
      <c r="F89" s="57"/>
    </row>
    <row r="90" spans="1:9" ht="12.75" customHeight="1" x14ac:dyDescent="0.2">
      <c r="A90" s="323">
        <v>60</v>
      </c>
      <c r="B90" s="52" t="s">
        <v>212</v>
      </c>
      <c r="C90" s="33"/>
      <c r="D90" s="274"/>
      <c r="E90" s="274"/>
      <c r="F90" s="57"/>
      <c r="G90" s="162" t="str">
        <f>+IF(C90-Basisdaten!C90=0,"richtig",C90-Basisdaten!C90)</f>
        <v>richtig</v>
      </c>
      <c r="H90" s="164" t="str">
        <f>+IF(D90-Basisdaten!D90=0,"richtig",D90-Basisdaten!D90)</f>
        <v>richtig</v>
      </c>
      <c r="I90" s="164" t="str">
        <f>+IF(E90-Basisdaten!E90=0,"richtig",E90-Basisdaten!E90)</f>
        <v>richtig</v>
      </c>
    </row>
    <row r="91" spans="1:9" ht="12.75" customHeight="1" x14ac:dyDescent="0.2">
      <c r="A91" s="323">
        <v>61</v>
      </c>
      <c r="B91" s="49" t="s">
        <v>213</v>
      </c>
      <c r="C91" s="45"/>
      <c r="D91" s="274"/>
      <c r="E91" s="274"/>
      <c r="F91" s="57"/>
      <c r="G91" s="63" t="str">
        <f>+IF(C91-Basisdaten!C91=0,"richtig",C91-Basisdaten!C91)</f>
        <v>richtig</v>
      </c>
      <c r="H91" s="165" t="str">
        <f>+IF(D91-Basisdaten!D91=0,"richtig",D91-Basisdaten!D91)</f>
        <v>richtig</v>
      </c>
      <c r="I91" s="165" t="str">
        <f>+IF(E91-Basisdaten!E91=0,"richtig",E91-Basisdaten!E91)</f>
        <v>richtig</v>
      </c>
    </row>
    <row r="92" spans="1:9" ht="12.75" customHeight="1" x14ac:dyDescent="0.2">
      <c r="A92" s="323">
        <v>62</v>
      </c>
      <c r="B92" s="49" t="s">
        <v>214</v>
      </c>
      <c r="C92" s="45"/>
      <c r="D92" s="274"/>
      <c r="E92" s="274"/>
      <c r="F92" s="57"/>
      <c r="G92" s="63" t="str">
        <f>+IF(C92-Basisdaten!C92=0,"richtig",C92-Basisdaten!C92)</f>
        <v>richtig</v>
      </c>
      <c r="H92" s="165" t="str">
        <f>+IF(D92-Basisdaten!D92=0,"richtig",D92-Basisdaten!D92)</f>
        <v>richtig</v>
      </c>
      <c r="I92" s="165" t="str">
        <f>+IF(E92-Basisdaten!E92=0,"richtig",E92-Basisdaten!E92)</f>
        <v>richtig</v>
      </c>
    </row>
    <row r="93" spans="1:9" ht="12.75" customHeight="1" x14ac:dyDescent="0.2">
      <c r="A93" s="323">
        <v>63</v>
      </c>
      <c r="B93" s="49" t="s">
        <v>215</v>
      </c>
      <c r="C93" s="45"/>
      <c r="D93" s="274"/>
      <c r="E93" s="274"/>
      <c r="F93" s="57"/>
      <c r="G93" s="63" t="str">
        <f>+IF(C93-Basisdaten!C93=0,"richtig",C93-Basisdaten!C93)</f>
        <v>richtig</v>
      </c>
      <c r="H93" s="165" t="str">
        <f>+IF(D93-Basisdaten!D93=0,"richtig",D93-Basisdaten!D93)</f>
        <v>richtig</v>
      </c>
      <c r="I93" s="165" t="str">
        <f>+IF(E93-Basisdaten!E93=0,"richtig",E93-Basisdaten!E93)</f>
        <v>richtig</v>
      </c>
    </row>
    <row r="94" spans="1:9" ht="12.75" customHeight="1" x14ac:dyDescent="0.2">
      <c r="A94" s="323">
        <v>64</v>
      </c>
      <c r="B94" s="49" t="s">
        <v>216</v>
      </c>
      <c r="C94" s="45"/>
      <c r="D94" s="274"/>
      <c r="E94" s="274"/>
      <c r="F94" s="57"/>
      <c r="G94" s="63" t="str">
        <f>+IF(C94-Basisdaten!C94=0,"richtig",C94-Basisdaten!C94)</f>
        <v>richtig</v>
      </c>
      <c r="H94" s="165" t="str">
        <f>+IF(D94-Basisdaten!D94=0,"richtig",D94-Basisdaten!D94)</f>
        <v>richtig</v>
      </c>
      <c r="I94" s="165" t="str">
        <f>+IF(E94-Basisdaten!E94=0,"richtig",E94-Basisdaten!E94)</f>
        <v>richtig</v>
      </c>
    </row>
    <row r="95" spans="1:9" ht="12.75" customHeight="1" x14ac:dyDescent="0.2">
      <c r="A95" s="323">
        <v>65</v>
      </c>
      <c r="B95" s="49" t="s">
        <v>217</v>
      </c>
      <c r="C95" s="45"/>
      <c r="D95" s="274"/>
      <c r="E95" s="274"/>
      <c r="F95" s="57"/>
      <c r="G95" s="63" t="str">
        <f>+IF(C95-Basisdaten!C95=0,"richtig",C95-Basisdaten!C95)</f>
        <v>richtig</v>
      </c>
      <c r="H95" s="165" t="str">
        <f>+IF(D95-Basisdaten!D95=0,"richtig",D95-Basisdaten!D95)</f>
        <v>richtig</v>
      </c>
      <c r="I95" s="165" t="str">
        <f>+IF(E95-Basisdaten!E95=0,"richtig",E95-Basisdaten!E95)</f>
        <v>richtig</v>
      </c>
    </row>
    <row r="96" spans="1:9" ht="12.75" customHeight="1" x14ac:dyDescent="0.2">
      <c r="A96" s="323">
        <v>66</v>
      </c>
      <c r="B96" s="49" t="s">
        <v>218</v>
      </c>
      <c r="C96" s="45"/>
      <c r="D96" s="274"/>
      <c r="E96" s="274"/>
      <c r="F96" s="57"/>
      <c r="G96" s="63" t="str">
        <f>+IF(C96-Basisdaten!C96=0,"richtig",C96-Basisdaten!C96)</f>
        <v>richtig</v>
      </c>
      <c r="H96" s="165" t="str">
        <f>+IF(D96-Basisdaten!D96=0,"richtig",D96-Basisdaten!D96)</f>
        <v>richtig</v>
      </c>
      <c r="I96" s="165" t="str">
        <f>+IF(E96-Basisdaten!E96=0,"richtig",E96-Basisdaten!E96)</f>
        <v>richtig</v>
      </c>
    </row>
    <row r="97" spans="1:9" ht="12.75" customHeight="1" x14ac:dyDescent="0.2">
      <c r="A97" s="323">
        <v>67</v>
      </c>
      <c r="B97" s="49" t="s">
        <v>211</v>
      </c>
      <c r="C97" s="45"/>
      <c r="D97" s="274"/>
      <c r="E97" s="274"/>
      <c r="F97" s="57"/>
      <c r="G97" s="63" t="str">
        <f>+IF(C97-Basisdaten!C97=0,"richtig",C97-Basisdaten!C97)</f>
        <v>richtig</v>
      </c>
      <c r="H97" s="165" t="str">
        <f>+IF(D97-Basisdaten!D97=0,"richtig",D97-Basisdaten!D97)</f>
        <v>richtig</v>
      </c>
      <c r="I97" s="165" t="str">
        <f>+IF(E97-Basisdaten!E97=0,"richtig",E97-Basisdaten!E97)</f>
        <v>richtig</v>
      </c>
    </row>
    <row r="98" spans="1:9" ht="12.75" customHeight="1" x14ac:dyDescent="0.2">
      <c r="A98" s="323">
        <v>68</v>
      </c>
      <c r="B98" s="49" t="s">
        <v>359</v>
      </c>
      <c r="C98" s="36"/>
      <c r="D98" s="275"/>
      <c r="E98" s="275"/>
      <c r="F98" s="57"/>
      <c r="G98" s="163" t="str">
        <f>+IF(C98-Basisdaten!C98=0,"richtig",C98-Basisdaten!C98)</f>
        <v>richtig</v>
      </c>
      <c r="H98" s="166" t="str">
        <f>+IF(D98-Basisdaten!D98=0,"richtig",D98-Basisdaten!D98)</f>
        <v>richtig</v>
      </c>
      <c r="I98" s="166" t="str">
        <f>+IF(E98-Basisdaten!E98=0,"richtig",E98-Basisdaten!E98)</f>
        <v>richtig</v>
      </c>
    </row>
    <row r="99" spans="1:9" ht="12.75" customHeight="1" x14ac:dyDescent="0.2">
      <c r="A99" s="55"/>
      <c r="B99" s="56" t="s">
        <v>366</v>
      </c>
      <c r="C99" s="270">
        <f>SUM(C90:C98)-C97</f>
        <v>0</v>
      </c>
      <c r="D99" s="276">
        <f>SUM(D90:D98)-D97</f>
        <v>0</v>
      </c>
      <c r="E99" s="276">
        <f>SUM(E90:E98)-E97</f>
        <v>0</v>
      </c>
      <c r="F99" s="57"/>
      <c r="G99" s="163" t="str">
        <f>+IF(C99-Basisdaten!C99=0,"richtig",C99-Basisdaten!C99)</f>
        <v>richtig</v>
      </c>
      <c r="H99" s="166" t="str">
        <f>+IF(D99-Basisdaten!D99=0,"richtig",D99-Basisdaten!D99)</f>
        <v>richtig</v>
      </c>
      <c r="I99" s="166" t="str">
        <f>+IF(E99-Basisdaten!E99=0,"richtig",E99-Basisdaten!E99)</f>
        <v>richtig</v>
      </c>
    </row>
    <row r="100" spans="1:9" ht="20.100000000000001" customHeight="1" x14ac:dyDescent="0.25">
      <c r="A100" s="58" t="s">
        <v>31</v>
      </c>
      <c r="B100" s="48"/>
      <c r="C100" s="30"/>
      <c r="D100" s="30"/>
      <c r="E100" s="30"/>
      <c r="F100" s="57"/>
    </row>
    <row r="101" spans="1:9" ht="20.100000000000001" customHeight="1" x14ac:dyDescent="0.2">
      <c r="A101" s="59" t="s">
        <v>32</v>
      </c>
      <c r="B101" s="60"/>
      <c r="C101" s="35"/>
      <c r="D101" s="35"/>
      <c r="E101" s="35"/>
    </row>
    <row r="102" spans="1:9" ht="12.75" customHeight="1" x14ac:dyDescent="0.2">
      <c r="A102" s="323">
        <v>10</v>
      </c>
      <c r="B102" s="23" t="s">
        <v>22</v>
      </c>
      <c r="C102" s="45"/>
      <c r="D102" s="274"/>
      <c r="E102" s="43" t="s">
        <v>41</v>
      </c>
      <c r="G102" s="162" t="str">
        <f>+IF(C102-Basisdaten!C102=0,"richtig",C102-Basisdaten!C102)</f>
        <v>richtig</v>
      </c>
      <c r="H102" s="164" t="str">
        <f>+IF(D102-Basisdaten!D102=0,"richtig",D102-Basisdaten!D102)</f>
        <v>richtig</v>
      </c>
      <c r="I102" s="34" t="s">
        <v>41</v>
      </c>
    </row>
    <row r="103" spans="1:9" ht="12.75" customHeight="1" x14ac:dyDescent="0.2">
      <c r="A103" s="324">
        <v>14</v>
      </c>
      <c r="B103" s="26" t="s">
        <v>238</v>
      </c>
      <c r="C103" s="62"/>
      <c r="D103" s="275"/>
      <c r="E103" s="37" t="s">
        <v>41</v>
      </c>
      <c r="G103" s="163" t="str">
        <f>+IF(C103-Basisdaten!C103=0,"richtig",C103-Basisdaten!C103)</f>
        <v>richtig</v>
      </c>
      <c r="H103" s="166" t="str">
        <f>+IF(D103-Basisdaten!D103=0,"richtig",D103-Basisdaten!D103)</f>
        <v>richtig</v>
      </c>
      <c r="I103" s="37" t="s">
        <v>41</v>
      </c>
    </row>
    <row r="104" spans="1:9" ht="20.100000000000001" customHeight="1" x14ac:dyDescent="0.2">
      <c r="A104" s="59" t="s">
        <v>33</v>
      </c>
      <c r="B104" s="60"/>
      <c r="C104" s="35"/>
      <c r="D104" s="35"/>
      <c r="E104" s="35"/>
    </row>
    <row r="105" spans="1:9" ht="12.75" customHeight="1" x14ac:dyDescent="0.2">
      <c r="A105" s="323">
        <v>20</v>
      </c>
      <c r="B105" s="23" t="s">
        <v>219</v>
      </c>
      <c r="C105" s="45"/>
      <c r="D105" s="274"/>
      <c r="E105" s="43" t="s">
        <v>41</v>
      </c>
      <c r="G105" s="162" t="str">
        <f>+IF(C105-Basisdaten!C105=0,"richtig",C105-Basisdaten!C105)</f>
        <v>richtig</v>
      </c>
      <c r="H105" s="164" t="str">
        <f>+IF(D105-Basisdaten!D105=0,"richtig",D105-Basisdaten!D105)</f>
        <v>richtig</v>
      </c>
      <c r="I105" s="34" t="s">
        <v>41</v>
      </c>
    </row>
    <row r="106" spans="1:9" ht="12.75" customHeight="1" x14ac:dyDescent="0.2">
      <c r="A106" s="323">
        <v>200</v>
      </c>
      <c r="B106" s="23" t="s">
        <v>336</v>
      </c>
      <c r="C106" s="45"/>
      <c r="D106" s="274"/>
      <c r="E106" s="43" t="s">
        <v>41</v>
      </c>
      <c r="G106" s="162" t="str">
        <f>+IF(C106-Basisdaten!C106=0,"richtig",C106-Basisdaten!C106)</f>
        <v>richtig</v>
      </c>
      <c r="H106" s="164" t="str">
        <f>+IF(D106-Basisdaten!D106=0,"richtig",D106-Basisdaten!D106)</f>
        <v>richtig</v>
      </c>
      <c r="I106" s="46"/>
    </row>
    <row r="107" spans="1:9" ht="12.75" customHeight="1" x14ac:dyDescent="0.2">
      <c r="A107" s="323">
        <v>201</v>
      </c>
      <c r="B107" s="23" t="s">
        <v>235</v>
      </c>
      <c r="C107" s="45"/>
      <c r="D107" s="274"/>
      <c r="E107" s="43" t="s">
        <v>41</v>
      </c>
      <c r="G107" s="63" t="str">
        <f>+IF(C107-Basisdaten!C107=0,"richtig",C107-Basisdaten!C107)</f>
        <v>richtig</v>
      </c>
      <c r="H107" s="165" t="str">
        <f>+IF(D107-Basisdaten!D107=0,"richtig",D107-Basisdaten!D107)</f>
        <v>richtig</v>
      </c>
      <c r="I107" s="46" t="s">
        <v>41</v>
      </c>
    </row>
    <row r="108" spans="1:9" ht="12.75" customHeight="1" x14ac:dyDescent="0.2">
      <c r="A108" s="323">
        <v>2016</v>
      </c>
      <c r="B108" s="23" t="s">
        <v>236</v>
      </c>
      <c r="C108" s="45"/>
      <c r="D108" s="274"/>
      <c r="E108" s="43" t="s">
        <v>41</v>
      </c>
      <c r="G108" s="63" t="str">
        <f>+IF(C108-Basisdaten!C108=0,"richtig",C108-Basisdaten!C108)</f>
        <v>richtig</v>
      </c>
      <c r="H108" s="165" t="str">
        <f>+IF(D108-Basisdaten!D108=0,"richtig",D108-Basisdaten!D108)</f>
        <v>richtig</v>
      </c>
      <c r="I108" s="46" t="s">
        <v>41</v>
      </c>
    </row>
    <row r="109" spans="1:9" ht="12.75" customHeight="1" x14ac:dyDescent="0.2">
      <c r="A109" s="323">
        <v>206</v>
      </c>
      <c r="B109" s="23" t="s">
        <v>237</v>
      </c>
      <c r="C109" s="45"/>
      <c r="D109" s="274"/>
      <c r="E109" s="43" t="s">
        <v>41</v>
      </c>
      <c r="G109" s="63" t="str">
        <f>+IF(C109-Basisdaten!C109=0,"richtig",C109-Basisdaten!C109)</f>
        <v>richtig</v>
      </c>
      <c r="H109" s="165" t="str">
        <f>+IF(D109-Basisdaten!D109=0,"richtig",D109-Basisdaten!D109)</f>
        <v>richtig</v>
      </c>
      <c r="I109" s="46" t="s">
        <v>41</v>
      </c>
    </row>
    <row r="110" spans="1:9" ht="12.75" customHeight="1" x14ac:dyDescent="0.2">
      <c r="A110" s="323">
        <v>2068</v>
      </c>
      <c r="B110" s="23" t="s">
        <v>220</v>
      </c>
      <c r="C110" s="45"/>
      <c r="D110" s="274"/>
      <c r="E110" s="43" t="s">
        <v>41</v>
      </c>
      <c r="G110" s="63" t="str">
        <f>+IF(C110-Basisdaten!C111=0,"richtig",C110-Basisdaten!C111)</f>
        <v>richtig</v>
      </c>
      <c r="H110" s="165" t="str">
        <f>+IF(D110-Basisdaten!D111=0,"richtig",D110-Basisdaten!D111)</f>
        <v>richtig</v>
      </c>
      <c r="I110" s="46" t="s">
        <v>41</v>
      </c>
    </row>
    <row r="111" spans="1:9" ht="12.75" customHeight="1" x14ac:dyDescent="0.2">
      <c r="A111" s="324">
        <v>29</v>
      </c>
      <c r="B111" s="26" t="s">
        <v>68</v>
      </c>
      <c r="C111" s="62"/>
      <c r="D111" s="275"/>
      <c r="E111" s="37" t="s">
        <v>41</v>
      </c>
      <c r="G111" s="163" t="str">
        <f>+IF(C111-Basisdaten!C112=0,"richtig",C111-Basisdaten!C112)</f>
        <v>richtig</v>
      </c>
      <c r="H111" s="166" t="str">
        <f>+IF(D111-Basisdaten!D112=0,"richtig",D111-Basisdaten!D112)</f>
        <v>richtig</v>
      </c>
      <c r="I111" s="37" t="s">
        <v>41</v>
      </c>
    </row>
    <row r="112" spans="1:9"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sheetData>
  <mergeCells count="2">
    <mergeCell ref="C7:E7"/>
    <mergeCell ref="C8:E8"/>
  </mergeCells>
  <phoneticPr fontId="0" type="noConversion"/>
  <printOptions horizontalCentered="1"/>
  <pageMargins left="0.39370078740157483" right="0.39370078740157483" top="0.78740157480314965" bottom="0.39370078740157483" header="0.51181102362204722" footer="0.51181102362204722"/>
  <pageSetup paperSize="9" scale="64"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R131"/>
  <sheetViews>
    <sheetView workbookViewId="0">
      <selection activeCell="E19" sqref="E19"/>
    </sheetView>
  </sheetViews>
  <sheetFormatPr baseColWidth="10" defaultColWidth="11.42578125" defaultRowHeight="12.75" x14ac:dyDescent="0.2"/>
  <cols>
    <col min="1" max="1" width="10" style="397" customWidth="1"/>
    <col min="2" max="2" width="38.5703125" style="397" customWidth="1"/>
    <col min="3" max="7" width="12.7109375" style="397" customWidth="1"/>
    <col min="8" max="8" width="5.7109375" style="397" customWidth="1"/>
    <col min="9" max="12" width="12.7109375" style="397" customWidth="1"/>
    <col min="13" max="13" width="5.7109375" style="397" customWidth="1"/>
    <col min="14" max="17" width="12.7109375" style="397" customWidth="1"/>
    <col min="18" max="16384" width="11.42578125" style="397"/>
  </cols>
  <sheetData>
    <row r="1" spans="1:18" ht="19.5" x14ac:dyDescent="0.25">
      <c r="A1" s="194" t="s">
        <v>166</v>
      </c>
      <c r="C1" s="508"/>
    </row>
    <row r="2" spans="1:18" s="423" customFormat="1" ht="20.100000000000001" customHeight="1" x14ac:dyDescent="0.2">
      <c r="A2" s="170" t="s">
        <v>163</v>
      </c>
      <c r="B2" s="424"/>
      <c r="D2" s="505"/>
      <c r="E2" s="505"/>
      <c r="F2" s="505"/>
      <c r="G2" s="501"/>
      <c r="H2" s="501"/>
      <c r="I2" s="501"/>
      <c r="J2" s="504"/>
      <c r="K2" s="504"/>
      <c r="L2" s="504"/>
    </row>
    <row r="3" spans="1:18" s="423" customFormat="1" ht="14.25" x14ac:dyDescent="0.2">
      <c r="A3" s="170" t="s">
        <v>168</v>
      </c>
      <c r="B3" s="424"/>
      <c r="D3" s="505"/>
      <c r="E3" s="505"/>
      <c r="F3" s="505"/>
      <c r="G3" s="501"/>
      <c r="H3" s="501"/>
      <c r="I3" s="501"/>
      <c r="J3" s="504"/>
      <c r="K3" s="504"/>
      <c r="L3" s="504"/>
    </row>
    <row r="4" spans="1:18" s="423" customFormat="1" ht="15" thickBot="1" x14ac:dyDescent="0.25">
      <c r="A4" s="505"/>
      <c r="D4" s="505"/>
      <c r="E4" s="505"/>
      <c r="F4" s="505"/>
      <c r="G4" s="501"/>
      <c r="H4" s="501"/>
      <c r="I4" s="501"/>
      <c r="J4" s="504"/>
      <c r="K4" s="504"/>
      <c r="L4" s="504"/>
    </row>
    <row r="5" spans="1:18" s="423" customFormat="1" ht="19.5" customHeight="1" x14ac:dyDescent="0.2">
      <c r="A5" s="72" t="s">
        <v>80</v>
      </c>
      <c r="B5" s="507"/>
      <c r="C5" s="722" t="str">
        <f>IF(Basisdaten!C7=0,"",Basisdaten!C7)</f>
        <v/>
      </c>
      <c r="D5" s="722"/>
      <c r="E5" s="722"/>
      <c r="F5" s="505"/>
      <c r="G5" s="501"/>
      <c r="H5" s="501"/>
      <c r="I5" s="501"/>
      <c r="J5" s="504"/>
      <c r="K5" s="504"/>
      <c r="L5" s="504"/>
    </row>
    <row r="6" spans="1:18" s="423" customFormat="1" ht="20.25" thickBot="1" x14ac:dyDescent="0.25">
      <c r="A6" s="19" t="s">
        <v>81</v>
      </c>
      <c r="B6" s="506"/>
      <c r="C6" s="724" t="str">
        <f>IF(Basisdaten!C8=0,"",Basisdaten!C8)</f>
        <v/>
      </c>
      <c r="D6" s="724"/>
      <c r="E6" s="724"/>
      <c r="F6" s="505"/>
      <c r="G6" s="501"/>
      <c r="H6" s="501"/>
      <c r="I6" s="501"/>
      <c r="J6" s="504"/>
      <c r="K6" s="504"/>
      <c r="L6" s="504"/>
    </row>
    <row r="7" spans="1:18" s="423" customFormat="1" ht="17.25" customHeight="1" thickBot="1" x14ac:dyDescent="0.25">
      <c r="A7" s="503"/>
      <c r="B7" s="503"/>
      <c r="C7" s="502"/>
      <c r="D7" s="502"/>
      <c r="E7" s="502"/>
      <c r="F7" s="502"/>
      <c r="G7" s="500"/>
      <c r="H7" s="501"/>
      <c r="I7" s="500"/>
      <c r="J7" s="499"/>
      <c r="K7" s="499"/>
      <c r="L7" s="499"/>
      <c r="N7" s="433"/>
      <c r="O7" s="433"/>
    </row>
    <row r="8" spans="1:18" ht="20.25" thickBot="1" x14ac:dyDescent="0.3">
      <c r="A8" s="177" t="s">
        <v>166</v>
      </c>
      <c r="B8" s="498"/>
      <c r="C8" s="196" t="s">
        <v>167</v>
      </c>
      <c r="D8" s="178"/>
      <c r="E8" s="178"/>
      <c r="F8" s="178"/>
      <c r="G8" s="195" t="s">
        <v>165</v>
      </c>
      <c r="I8" s="179" t="s">
        <v>172</v>
      </c>
      <c r="J8" s="497"/>
      <c r="K8" s="496"/>
      <c r="L8" s="496"/>
      <c r="N8" s="179" t="s">
        <v>171</v>
      </c>
      <c r="O8" s="495"/>
      <c r="P8" s="495"/>
      <c r="Q8" s="495"/>
    </row>
    <row r="9" spans="1:18" ht="25.5" x14ac:dyDescent="0.2">
      <c r="A9" s="494"/>
      <c r="B9" s="490"/>
      <c r="C9" s="492">
        <f>+Basisdaten!E12</f>
        <v>-2</v>
      </c>
      <c r="D9" s="492">
        <f>+Basisdaten!D12</f>
        <v>-1</v>
      </c>
      <c r="E9" s="493" t="s">
        <v>169</v>
      </c>
      <c r="F9" s="492" t="s">
        <v>170</v>
      </c>
      <c r="G9" s="491">
        <f>+Basisdaten!C12</f>
        <v>0</v>
      </c>
      <c r="H9" s="488"/>
      <c r="I9" s="490"/>
      <c r="J9" s="489">
        <f>+G9</f>
        <v>0</v>
      </c>
      <c r="K9" s="489">
        <f>+D9</f>
        <v>-1</v>
      </c>
      <c r="L9" s="489">
        <f>+C9</f>
        <v>-2</v>
      </c>
      <c r="M9" s="488"/>
      <c r="N9" s="487"/>
      <c r="O9" s="486">
        <f>+G9</f>
        <v>0</v>
      </c>
      <c r="P9" s="485">
        <f>+O9-1</f>
        <v>-1</v>
      </c>
      <c r="Q9" s="485">
        <f>+O9-2</f>
        <v>-2</v>
      </c>
    </row>
    <row r="10" spans="1:18" ht="20.100000000000001" customHeight="1" x14ac:dyDescent="0.2">
      <c r="A10" s="484" t="s">
        <v>272</v>
      </c>
      <c r="B10" s="483"/>
      <c r="C10" s="480"/>
      <c r="D10" s="480"/>
      <c r="E10" s="480"/>
      <c r="F10" s="480"/>
      <c r="G10" s="482"/>
      <c r="I10" s="481"/>
      <c r="J10" s="480"/>
      <c r="K10" s="480"/>
      <c r="L10" s="480"/>
      <c r="N10" s="479"/>
      <c r="O10" s="479"/>
      <c r="P10" s="479"/>
      <c r="Q10" s="479"/>
    </row>
    <row r="11" spans="1:18" x14ac:dyDescent="0.2">
      <c r="A11" s="410" t="s">
        <v>12</v>
      </c>
      <c r="B11" s="397" t="s">
        <v>13</v>
      </c>
      <c r="C11" s="446"/>
      <c r="D11" s="446"/>
      <c r="E11" s="446"/>
      <c r="F11" s="446">
        <f t="shared" ref="F11:F42" si="0">+D11-E11</f>
        <v>0</v>
      </c>
      <c r="G11" s="462"/>
      <c r="I11" s="473" t="s">
        <v>12</v>
      </c>
      <c r="J11" s="411">
        <f>G11*1000</f>
        <v>0</v>
      </c>
      <c r="K11" s="411">
        <f>E11*1000</f>
        <v>0</v>
      </c>
      <c r="L11" s="406" t="s">
        <v>41</v>
      </c>
      <c r="N11" s="473" t="s">
        <v>12</v>
      </c>
      <c r="O11" s="411">
        <f>J11-Basisdaten!C23</f>
        <v>0</v>
      </c>
      <c r="P11" s="411">
        <f>K11-Basisdaten!D23</f>
        <v>0</v>
      </c>
      <c r="Q11" s="406" t="s">
        <v>41</v>
      </c>
    </row>
    <row r="12" spans="1:18" x14ac:dyDescent="0.2">
      <c r="A12" s="410" t="s">
        <v>14</v>
      </c>
      <c r="B12" s="397" t="s">
        <v>286</v>
      </c>
      <c r="C12" s="446"/>
      <c r="D12" s="446"/>
      <c r="E12" s="446"/>
      <c r="F12" s="446">
        <f t="shared" si="0"/>
        <v>0</v>
      </c>
      <c r="G12" s="462"/>
      <c r="I12" s="473" t="s">
        <v>14</v>
      </c>
      <c r="J12" s="411">
        <f>G12*1000</f>
        <v>0</v>
      </c>
      <c r="K12" s="411">
        <f>E12*1000</f>
        <v>0</v>
      </c>
      <c r="L12" s="406" t="s">
        <v>41</v>
      </c>
      <c r="N12" s="473" t="s">
        <v>14</v>
      </c>
      <c r="O12" s="411">
        <f>J12-Basisdaten!C24</f>
        <v>0</v>
      </c>
      <c r="P12" s="411">
        <f>K12-Basisdaten!D24</f>
        <v>0</v>
      </c>
      <c r="Q12" s="406" t="s">
        <v>41</v>
      </c>
    </row>
    <row r="13" spans="1:18" x14ac:dyDescent="0.2">
      <c r="A13" s="416" t="s">
        <v>375</v>
      </c>
      <c r="B13" s="415" t="s">
        <v>382</v>
      </c>
      <c r="C13" s="463"/>
      <c r="D13" s="463"/>
      <c r="E13" s="463"/>
      <c r="F13" s="463">
        <f t="shared" si="0"/>
        <v>0</v>
      </c>
      <c r="G13" s="462"/>
      <c r="I13" s="473">
        <v>314</v>
      </c>
      <c r="J13" s="406" t="s">
        <v>41</v>
      </c>
      <c r="K13" s="406" t="s">
        <v>41</v>
      </c>
      <c r="L13" s="406" t="s">
        <v>41</v>
      </c>
      <c r="N13" s="473">
        <v>314</v>
      </c>
      <c r="O13" s="406" t="s">
        <v>41</v>
      </c>
      <c r="P13" s="406" t="s">
        <v>41</v>
      </c>
      <c r="Q13" s="406" t="s">
        <v>41</v>
      </c>
    </row>
    <row r="14" spans="1:18" x14ac:dyDescent="0.2">
      <c r="A14" s="416" t="s">
        <v>376</v>
      </c>
      <c r="B14" s="415" t="s">
        <v>361</v>
      </c>
      <c r="C14" s="463"/>
      <c r="D14" s="463"/>
      <c r="E14" s="463"/>
      <c r="F14" s="463">
        <f t="shared" si="0"/>
        <v>0</v>
      </c>
      <c r="G14" s="462"/>
      <c r="I14" s="473">
        <v>3180</v>
      </c>
      <c r="J14" s="411">
        <f>G14*1000</f>
        <v>0</v>
      </c>
      <c r="K14" s="406" t="s">
        <v>41</v>
      </c>
      <c r="L14" s="406" t="s">
        <v>41</v>
      </c>
      <c r="N14" s="473">
        <v>3180</v>
      </c>
      <c r="O14" s="411">
        <f>J14-Basisdaten!C25</f>
        <v>0</v>
      </c>
      <c r="P14" s="406" t="s">
        <v>41</v>
      </c>
      <c r="Q14" s="406" t="s">
        <v>41</v>
      </c>
      <c r="R14" s="397" t="s">
        <v>442</v>
      </c>
    </row>
    <row r="15" spans="1:18" x14ac:dyDescent="0.2">
      <c r="A15" s="410">
        <v>330</v>
      </c>
      <c r="B15" s="397" t="s">
        <v>383</v>
      </c>
      <c r="C15" s="446"/>
      <c r="D15" s="446"/>
      <c r="E15" s="446"/>
      <c r="F15" s="446">
        <f t="shared" si="0"/>
        <v>0</v>
      </c>
      <c r="G15" s="462"/>
      <c r="I15" s="473">
        <v>33</v>
      </c>
      <c r="J15" s="411">
        <f>G15*1000</f>
        <v>0</v>
      </c>
      <c r="K15" s="411">
        <f>+E15*1000</f>
        <v>0</v>
      </c>
      <c r="L15" s="406" t="s">
        <v>41</v>
      </c>
      <c r="N15" s="473">
        <v>33</v>
      </c>
      <c r="O15" s="411">
        <f>J15-Basisdaten!C26</f>
        <v>0</v>
      </c>
      <c r="P15" s="411">
        <f>K15-Basisdaten!D26</f>
        <v>0</v>
      </c>
      <c r="Q15" s="406" t="s">
        <v>41</v>
      </c>
    </row>
    <row r="16" spans="1:18" x14ac:dyDescent="0.2">
      <c r="A16" s="410">
        <v>332</v>
      </c>
      <c r="B16" s="397" t="s">
        <v>384</v>
      </c>
      <c r="C16" s="446"/>
      <c r="D16" s="446"/>
      <c r="E16" s="446"/>
      <c r="F16" s="446">
        <f t="shared" si="0"/>
        <v>0</v>
      </c>
      <c r="G16" s="462"/>
      <c r="I16" s="473">
        <v>332</v>
      </c>
      <c r="J16" s="406" t="s">
        <v>41</v>
      </c>
      <c r="K16" s="406" t="s">
        <v>41</v>
      </c>
      <c r="L16" s="406" t="s">
        <v>41</v>
      </c>
      <c r="N16" s="473">
        <v>332</v>
      </c>
      <c r="O16" s="406" t="s">
        <v>41</v>
      </c>
      <c r="P16" s="406" t="s">
        <v>41</v>
      </c>
      <c r="Q16" s="406" t="s">
        <v>41</v>
      </c>
    </row>
    <row r="17" spans="1:17" x14ac:dyDescent="0.2">
      <c r="A17" s="410">
        <v>339</v>
      </c>
      <c r="B17" s="397" t="s">
        <v>385</v>
      </c>
      <c r="C17" s="446"/>
      <c r="D17" s="446"/>
      <c r="E17" s="446"/>
      <c r="F17" s="446">
        <f t="shared" si="0"/>
        <v>0</v>
      </c>
      <c r="G17" s="462"/>
      <c r="I17" s="473">
        <v>339</v>
      </c>
      <c r="J17" s="406" t="s">
        <v>41</v>
      </c>
      <c r="K17" s="406" t="s">
        <v>41</v>
      </c>
      <c r="L17" s="406" t="s">
        <v>41</v>
      </c>
      <c r="N17" s="473">
        <v>339</v>
      </c>
      <c r="O17" s="406" t="s">
        <v>41</v>
      </c>
      <c r="P17" s="406" t="s">
        <v>41</v>
      </c>
      <c r="Q17" s="406" t="s">
        <v>41</v>
      </c>
    </row>
    <row r="18" spans="1:17" x14ac:dyDescent="0.2">
      <c r="A18" s="410">
        <v>350</v>
      </c>
      <c r="B18" s="473" t="s">
        <v>391</v>
      </c>
      <c r="C18" s="446"/>
      <c r="D18" s="446"/>
      <c r="E18" s="446"/>
      <c r="F18" s="446">
        <f t="shared" si="0"/>
        <v>0</v>
      </c>
      <c r="G18" s="462"/>
      <c r="I18" s="473">
        <v>350</v>
      </c>
      <c r="J18" s="411">
        <f>+G18*1000</f>
        <v>0</v>
      </c>
      <c r="K18" s="411">
        <f>+E18*1000</f>
        <v>0</v>
      </c>
      <c r="L18" s="406" t="s">
        <v>41</v>
      </c>
      <c r="N18" s="473">
        <v>350</v>
      </c>
      <c r="O18" s="411">
        <f>J18</f>
        <v>0</v>
      </c>
      <c r="P18" s="411">
        <f>K18</f>
        <v>0</v>
      </c>
      <c r="Q18" s="406" t="s">
        <v>41</v>
      </c>
    </row>
    <row r="19" spans="1:17" x14ac:dyDescent="0.2">
      <c r="A19" s="410">
        <v>351</v>
      </c>
      <c r="B19" s="423" t="s">
        <v>392</v>
      </c>
      <c r="C19" s="463"/>
      <c r="D19" s="446"/>
      <c r="E19" s="446"/>
      <c r="F19" s="446">
        <f t="shared" si="0"/>
        <v>0</v>
      </c>
      <c r="G19" s="462"/>
      <c r="I19" s="473">
        <v>351</v>
      </c>
      <c r="J19" s="411">
        <f>+G19*1000</f>
        <v>0</v>
      </c>
      <c r="K19" s="411">
        <f>+E19*1000</f>
        <v>0</v>
      </c>
      <c r="L19" s="406" t="s">
        <v>41</v>
      </c>
      <c r="N19" s="473">
        <v>351</v>
      </c>
      <c r="O19" s="411">
        <f>J19-Basisdaten!C34</f>
        <v>0</v>
      </c>
      <c r="P19" s="411">
        <f>K19-Basisdaten!D34</f>
        <v>0</v>
      </c>
      <c r="Q19" s="406" t="s">
        <v>41</v>
      </c>
    </row>
    <row r="20" spans="1:17" x14ac:dyDescent="0.2">
      <c r="A20" s="410">
        <v>36</v>
      </c>
      <c r="B20" s="473" t="s">
        <v>278</v>
      </c>
      <c r="C20" s="446"/>
      <c r="D20" s="446"/>
      <c r="E20" s="446"/>
      <c r="F20" s="446">
        <f t="shared" si="0"/>
        <v>0</v>
      </c>
      <c r="G20" s="462"/>
      <c r="I20" s="473">
        <v>36</v>
      </c>
      <c r="J20" s="411">
        <f>G20*1000</f>
        <v>0</v>
      </c>
      <c r="K20" s="411">
        <f>+E20*1000</f>
        <v>0</v>
      </c>
      <c r="L20" s="406" t="s">
        <v>41</v>
      </c>
      <c r="N20" s="473">
        <v>36</v>
      </c>
      <c r="O20" s="411">
        <f>J20-Basisdaten!C35</f>
        <v>0</v>
      </c>
      <c r="P20" s="406" t="s">
        <v>41</v>
      </c>
      <c r="Q20" s="406" t="s">
        <v>41</v>
      </c>
    </row>
    <row r="21" spans="1:17" x14ac:dyDescent="0.2">
      <c r="A21" s="416" t="s">
        <v>377</v>
      </c>
      <c r="B21" s="478" t="s">
        <v>386</v>
      </c>
      <c r="C21" s="463"/>
      <c r="D21" s="463"/>
      <c r="E21" s="463"/>
      <c r="F21" s="463">
        <f t="shared" si="0"/>
        <v>0</v>
      </c>
      <c r="G21" s="462"/>
      <c r="I21" s="473">
        <v>3634</v>
      </c>
      <c r="J21" s="406" t="s">
        <v>41</v>
      </c>
      <c r="K21" s="406" t="s">
        <v>41</v>
      </c>
      <c r="L21" s="406" t="s">
        <v>41</v>
      </c>
      <c r="N21" s="473">
        <v>3634</v>
      </c>
      <c r="O21" s="406" t="s">
        <v>41</v>
      </c>
      <c r="P21" s="406" t="s">
        <v>41</v>
      </c>
      <c r="Q21" s="406" t="s">
        <v>41</v>
      </c>
    </row>
    <row r="22" spans="1:17" x14ac:dyDescent="0.2">
      <c r="A22" s="416" t="s">
        <v>378</v>
      </c>
      <c r="B22" s="478" t="s">
        <v>387</v>
      </c>
      <c r="C22" s="463"/>
      <c r="D22" s="463"/>
      <c r="E22" s="463"/>
      <c r="F22" s="463">
        <f t="shared" si="0"/>
        <v>0</v>
      </c>
      <c r="G22" s="462"/>
      <c r="I22" s="473">
        <v>3635</v>
      </c>
      <c r="J22" s="406" t="s">
        <v>41</v>
      </c>
      <c r="K22" s="406" t="s">
        <v>41</v>
      </c>
      <c r="L22" s="406" t="s">
        <v>41</v>
      </c>
      <c r="N22" s="473">
        <v>3635</v>
      </c>
      <c r="O22" s="406" t="s">
        <v>41</v>
      </c>
      <c r="P22" s="406" t="s">
        <v>41</v>
      </c>
      <c r="Q22" s="406" t="s">
        <v>41</v>
      </c>
    </row>
    <row r="23" spans="1:17" ht="39.75" customHeight="1" x14ac:dyDescent="0.2">
      <c r="A23" s="477" t="s">
        <v>379</v>
      </c>
      <c r="B23" s="476" t="s">
        <v>388</v>
      </c>
      <c r="C23" s="463"/>
      <c r="D23" s="463"/>
      <c r="E23" s="463"/>
      <c r="F23" s="463">
        <f t="shared" si="0"/>
        <v>0</v>
      </c>
      <c r="G23" s="465"/>
      <c r="I23" s="473" t="s">
        <v>292</v>
      </c>
      <c r="J23" s="411">
        <f>G23*1000</f>
        <v>0</v>
      </c>
      <c r="K23" s="411">
        <f>+E23*1000</f>
        <v>0</v>
      </c>
      <c r="L23" s="406" t="s">
        <v>41</v>
      </c>
      <c r="N23" s="473" t="s">
        <v>292</v>
      </c>
      <c r="O23" s="411">
        <f>J23-Basisdaten!C36-Basisdaten!C37-Basisdaten!C38</f>
        <v>0</v>
      </c>
      <c r="P23" s="411">
        <f>K23-Basisdaten!D36-Basisdaten!D37-Basisdaten!D38</f>
        <v>0</v>
      </c>
      <c r="Q23" s="406" t="s">
        <v>41</v>
      </c>
    </row>
    <row r="24" spans="1:17" x14ac:dyDescent="0.2">
      <c r="A24" s="410">
        <v>37</v>
      </c>
      <c r="B24" s="423" t="s">
        <v>23</v>
      </c>
      <c r="C24" s="446"/>
      <c r="D24" s="446"/>
      <c r="E24" s="446"/>
      <c r="F24" s="446">
        <f t="shared" si="0"/>
        <v>0</v>
      </c>
      <c r="G24" s="462"/>
      <c r="I24" s="473">
        <v>37</v>
      </c>
      <c r="J24" s="411">
        <f>+G24*1000</f>
        <v>0</v>
      </c>
      <c r="K24" s="411">
        <f>+E24*1000</f>
        <v>0</v>
      </c>
      <c r="L24" s="406" t="s">
        <v>41</v>
      </c>
      <c r="N24" s="473">
        <v>37</v>
      </c>
      <c r="O24" s="411">
        <f>J24-Basisdaten!C39</f>
        <v>0</v>
      </c>
      <c r="P24" s="411">
        <f>K24-Basisdaten!D39</f>
        <v>0</v>
      </c>
      <c r="Q24" s="406" t="s">
        <v>41</v>
      </c>
    </row>
    <row r="25" spans="1:17" ht="25.5" x14ac:dyDescent="0.2">
      <c r="A25" s="416" t="s">
        <v>380</v>
      </c>
      <c r="B25" s="476" t="s">
        <v>440</v>
      </c>
      <c r="C25" s="446"/>
      <c r="D25" s="446"/>
      <c r="E25" s="446"/>
      <c r="F25" s="463">
        <f t="shared" si="0"/>
        <v>0</v>
      </c>
      <c r="G25" s="462"/>
      <c r="I25" s="473">
        <v>3704</v>
      </c>
      <c r="J25" s="406" t="s">
        <v>41</v>
      </c>
      <c r="K25" s="406" t="s">
        <v>41</v>
      </c>
      <c r="L25" s="406" t="s">
        <v>41</v>
      </c>
      <c r="N25" s="473">
        <v>3704</v>
      </c>
      <c r="O25" s="406" t="s">
        <v>41</v>
      </c>
      <c r="P25" s="406" t="s">
        <v>41</v>
      </c>
      <c r="Q25" s="406" t="s">
        <v>41</v>
      </c>
    </row>
    <row r="26" spans="1:17" ht="25.5" x14ac:dyDescent="0.2">
      <c r="A26" s="416" t="s">
        <v>381</v>
      </c>
      <c r="B26" s="476" t="s">
        <v>389</v>
      </c>
      <c r="C26" s="446"/>
      <c r="D26" s="446"/>
      <c r="E26" s="446"/>
      <c r="F26" s="463">
        <f t="shared" si="0"/>
        <v>0</v>
      </c>
      <c r="G26" s="462"/>
      <c r="I26" s="473">
        <v>3705</v>
      </c>
      <c r="J26" s="406" t="s">
        <v>41</v>
      </c>
      <c r="K26" s="406" t="s">
        <v>41</v>
      </c>
      <c r="L26" s="406" t="s">
        <v>41</v>
      </c>
      <c r="N26" s="473">
        <v>3705</v>
      </c>
      <c r="O26" s="406" t="s">
        <v>41</v>
      </c>
      <c r="P26" s="406" t="s">
        <v>41</v>
      </c>
      <c r="Q26" s="406" t="s">
        <v>41</v>
      </c>
    </row>
    <row r="27" spans="1:17" x14ac:dyDescent="0.2">
      <c r="A27" s="410" t="s">
        <v>2</v>
      </c>
      <c r="B27" s="423" t="s">
        <v>390</v>
      </c>
      <c r="C27" s="446"/>
      <c r="D27" s="446"/>
      <c r="E27" s="446"/>
      <c r="F27" s="446">
        <f t="shared" si="0"/>
        <v>0</v>
      </c>
      <c r="G27" s="462"/>
      <c r="I27" s="473">
        <v>39</v>
      </c>
      <c r="J27" s="411">
        <f>+G27*1000</f>
        <v>0</v>
      </c>
      <c r="K27" s="411">
        <f>+E27*1000</f>
        <v>0</v>
      </c>
      <c r="L27" s="406" t="s">
        <v>41</v>
      </c>
      <c r="N27" s="473">
        <v>39</v>
      </c>
      <c r="O27" s="411">
        <f>J27-Basisdaten!C49</f>
        <v>0</v>
      </c>
      <c r="P27" s="411">
        <f>K27-Basisdaten!D49</f>
        <v>0</v>
      </c>
      <c r="Q27" s="406" t="s">
        <v>41</v>
      </c>
    </row>
    <row r="28" spans="1:17" x14ac:dyDescent="0.2">
      <c r="A28" s="405"/>
      <c r="B28" s="475" t="s">
        <v>393</v>
      </c>
      <c r="C28" s="441"/>
      <c r="D28" s="441"/>
      <c r="E28" s="441"/>
      <c r="F28" s="441">
        <f t="shared" si="0"/>
        <v>0</v>
      </c>
      <c r="G28" s="464"/>
      <c r="I28" s="474"/>
      <c r="J28" s="406" t="s">
        <v>41</v>
      </c>
      <c r="K28" s="406" t="s">
        <v>41</v>
      </c>
      <c r="L28" s="406" t="s">
        <v>41</v>
      </c>
      <c r="N28" s="474"/>
      <c r="O28" s="406" t="s">
        <v>41</v>
      </c>
      <c r="P28" s="406" t="s">
        <v>41</v>
      </c>
      <c r="Q28" s="406" t="s">
        <v>41</v>
      </c>
    </row>
    <row r="29" spans="1:17" x14ac:dyDescent="0.2">
      <c r="A29" s="410" t="s">
        <v>374</v>
      </c>
      <c r="B29" s="397" t="s">
        <v>441</v>
      </c>
      <c r="C29" s="446"/>
      <c r="D29" s="446"/>
      <c r="E29" s="446"/>
      <c r="F29" s="446">
        <f t="shared" si="0"/>
        <v>0</v>
      </c>
      <c r="G29" s="462"/>
      <c r="I29" s="449" t="s">
        <v>374</v>
      </c>
      <c r="J29" s="411">
        <f>G29*1000</f>
        <v>0</v>
      </c>
      <c r="K29" s="406" t="s">
        <v>41</v>
      </c>
      <c r="L29" s="406" t="s">
        <v>41</v>
      </c>
      <c r="N29" s="449" t="s">
        <v>374</v>
      </c>
      <c r="O29" s="411">
        <f>J29-Basisdaten!C53-Basisdaten!C54</f>
        <v>0</v>
      </c>
      <c r="P29" s="406" t="s">
        <v>41</v>
      </c>
      <c r="Q29" s="406" t="s">
        <v>41</v>
      </c>
    </row>
    <row r="30" spans="1:17" ht="25.5" x14ac:dyDescent="0.2">
      <c r="A30" s="410" t="s">
        <v>373</v>
      </c>
      <c r="B30" s="447" t="s">
        <v>394</v>
      </c>
      <c r="C30" s="446"/>
      <c r="D30" s="446"/>
      <c r="E30" s="446"/>
      <c r="F30" s="446">
        <f t="shared" si="0"/>
        <v>0</v>
      </c>
      <c r="G30" s="462"/>
      <c r="I30" s="449" t="s">
        <v>373</v>
      </c>
      <c r="J30" s="406" t="s">
        <v>41</v>
      </c>
      <c r="K30" s="406" t="s">
        <v>41</v>
      </c>
      <c r="L30" s="406" t="s">
        <v>41</v>
      </c>
      <c r="N30" s="449" t="s">
        <v>373</v>
      </c>
      <c r="O30" s="406" t="s">
        <v>41</v>
      </c>
      <c r="P30" s="406" t="s">
        <v>41</v>
      </c>
      <c r="Q30" s="406" t="s">
        <v>41</v>
      </c>
    </row>
    <row r="31" spans="1:17" x14ac:dyDescent="0.2">
      <c r="A31" s="410">
        <v>41</v>
      </c>
      <c r="B31" s="397" t="s">
        <v>280</v>
      </c>
      <c r="C31" s="446"/>
      <c r="D31" s="446"/>
      <c r="E31" s="446"/>
      <c r="F31" s="446">
        <f t="shared" si="0"/>
        <v>0</v>
      </c>
      <c r="G31" s="462"/>
      <c r="I31" s="449">
        <v>41</v>
      </c>
      <c r="J31" s="411">
        <f t="shared" ref="J31:J39" si="1">G31*1000</f>
        <v>0</v>
      </c>
      <c r="K31" s="406" t="s">
        <v>41</v>
      </c>
      <c r="L31" s="406" t="s">
        <v>41</v>
      </c>
      <c r="N31" s="449">
        <v>41</v>
      </c>
      <c r="O31" s="411">
        <f>J31-Basisdaten!C58</f>
        <v>0</v>
      </c>
      <c r="P31" s="406" t="s">
        <v>41</v>
      </c>
      <c r="Q31" s="406" t="s">
        <v>41</v>
      </c>
    </row>
    <row r="32" spans="1:17" x14ac:dyDescent="0.2">
      <c r="A32" s="410" t="s">
        <v>16</v>
      </c>
      <c r="B32" s="397" t="s">
        <v>281</v>
      </c>
      <c r="C32" s="446"/>
      <c r="D32" s="446"/>
      <c r="E32" s="446"/>
      <c r="F32" s="446">
        <f t="shared" si="0"/>
        <v>0</v>
      </c>
      <c r="G32" s="462"/>
      <c r="I32" s="449">
        <v>42</v>
      </c>
      <c r="J32" s="411">
        <f t="shared" si="1"/>
        <v>0</v>
      </c>
      <c r="K32" s="406" t="s">
        <v>41</v>
      </c>
      <c r="L32" s="406" t="s">
        <v>41</v>
      </c>
      <c r="N32" s="449">
        <v>42</v>
      </c>
      <c r="O32" s="411">
        <f>J32-Basisdaten!C59</f>
        <v>0</v>
      </c>
      <c r="P32" s="406" t="s">
        <v>41</v>
      </c>
      <c r="Q32" s="406" t="s">
        <v>41</v>
      </c>
    </row>
    <row r="33" spans="1:17" x14ac:dyDescent="0.2">
      <c r="A33" s="410">
        <v>430</v>
      </c>
      <c r="B33" s="397" t="s">
        <v>282</v>
      </c>
      <c r="C33" s="446"/>
      <c r="D33" s="446"/>
      <c r="E33" s="446"/>
      <c r="F33" s="446">
        <f t="shared" si="0"/>
        <v>0</v>
      </c>
      <c r="G33" s="462"/>
      <c r="I33" s="449">
        <v>430</v>
      </c>
      <c r="J33" s="411">
        <f t="shared" si="1"/>
        <v>0</v>
      </c>
      <c r="K33" s="406" t="s">
        <v>41</v>
      </c>
      <c r="L33" s="406" t="s">
        <v>41</v>
      </c>
      <c r="N33" s="449">
        <v>430</v>
      </c>
      <c r="O33" s="411">
        <f>J33-Basisdaten!C60</f>
        <v>0</v>
      </c>
      <c r="P33" s="406" t="s">
        <v>41</v>
      </c>
      <c r="Q33" s="406" t="s">
        <v>41</v>
      </c>
    </row>
    <row r="34" spans="1:17" x14ac:dyDescent="0.2">
      <c r="A34" s="410">
        <v>431</v>
      </c>
      <c r="B34" s="397" t="s">
        <v>395</v>
      </c>
      <c r="C34" s="446"/>
      <c r="D34" s="446"/>
      <c r="E34" s="446"/>
      <c r="F34" s="446">
        <f t="shared" si="0"/>
        <v>0</v>
      </c>
      <c r="G34" s="462"/>
      <c r="I34" s="449">
        <v>431</v>
      </c>
      <c r="J34" s="411">
        <f t="shared" si="1"/>
        <v>0</v>
      </c>
      <c r="K34" s="406" t="s">
        <v>41</v>
      </c>
      <c r="L34" s="406" t="s">
        <v>41</v>
      </c>
      <c r="N34" s="449">
        <v>431</v>
      </c>
      <c r="O34" s="411">
        <f>J34</f>
        <v>0</v>
      </c>
      <c r="P34" s="406" t="s">
        <v>41</v>
      </c>
      <c r="Q34" s="406" t="s">
        <v>41</v>
      </c>
    </row>
    <row r="35" spans="1:17" x14ac:dyDescent="0.2">
      <c r="A35" s="410">
        <v>432</v>
      </c>
      <c r="B35" s="397" t="s">
        <v>396</v>
      </c>
      <c r="C35" s="446"/>
      <c r="D35" s="446"/>
      <c r="E35" s="446"/>
      <c r="F35" s="446">
        <f t="shared" si="0"/>
        <v>0</v>
      </c>
      <c r="G35" s="462"/>
      <c r="I35" s="449">
        <v>432</v>
      </c>
      <c r="J35" s="411">
        <f t="shared" si="1"/>
        <v>0</v>
      </c>
      <c r="K35" s="406" t="s">
        <v>41</v>
      </c>
      <c r="L35" s="406" t="s">
        <v>41</v>
      </c>
      <c r="N35" s="449">
        <v>432</v>
      </c>
      <c r="O35" s="411">
        <f>J35</f>
        <v>0</v>
      </c>
      <c r="P35" s="406" t="s">
        <v>41</v>
      </c>
      <c r="Q35" s="406" t="s">
        <v>41</v>
      </c>
    </row>
    <row r="36" spans="1:17" x14ac:dyDescent="0.2">
      <c r="A36" s="410">
        <v>439</v>
      </c>
      <c r="B36" s="397" t="s">
        <v>397</v>
      </c>
      <c r="C36" s="446"/>
      <c r="D36" s="446"/>
      <c r="E36" s="446"/>
      <c r="F36" s="446">
        <f t="shared" si="0"/>
        <v>0</v>
      </c>
      <c r="G36" s="462"/>
      <c r="I36" s="449">
        <v>439</v>
      </c>
      <c r="J36" s="411">
        <f t="shared" si="1"/>
        <v>0</v>
      </c>
      <c r="K36" s="406" t="s">
        <v>41</v>
      </c>
      <c r="L36" s="406" t="s">
        <v>41</v>
      </c>
      <c r="N36" s="449">
        <v>439</v>
      </c>
      <c r="O36" s="411">
        <f>J36</f>
        <v>0</v>
      </c>
      <c r="P36" s="406" t="s">
        <v>41</v>
      </c>
      <c r="Q36" s="406" t="s">
        <v>41</v>
      </c>
    </row>
    <row r="37" spans="1:17" x14ac:dyDescent="0.2">
      <c r="A37" s="410">
        <v>450</v>
      </c>
      <c r="B37" s="397" t="s">
        <v>399</v>
      </c>
      <c r="C37" s="446"/>
      <c r="D37" s="446"/>
      <c r="E37" s="446"/>
      <c r="F37" s="446">
        <f t="shared" si="0"/>
        <v>0</v>
      </c>
      <c r="G37" s="462"/>
      <c r="I37" s="449">
        <v>450</v>
      </c>
      <c r="J37" s="411">
        <f t="shared" si="1"/>
        <v>0</v>
      </c>
      <c r="K37" s="406" t="s">
        <v>41</v>
      </c>
      <c r="L37" s="406" t="s">
        <v>41</v>
      </c>
      <c r="N37" s="449">
        <v>450</v>
      </c>
      <c r="O37" s="411">
        <f>J37</f>
        <v>0</v>
      </c>
      <c r="P37" s="406" t="s">
        <v>41</v>
      </c>
      <c r="Q37" s="406" t="s">
        <v>41</v>
      </c>
    </row>
    <row r="38" spans="1:17" x14ac:dyDescent="0.2">
      <c r="A38" s="410">
        <v>451</v>
      </c>
      <c r="B38" s="397" t="s">
        <v>400</v>
      </c>
      <c r="C38" s="446"/>
      <c r="D38" s="446"/>
      <c r="E38" s="446"/>
      <c r="F38" s="446">
        <f t="shared" si="0"/>
        <v>0</v>
      </c>
      <c r="G38" s="462"/>
      <c r="I38" s="449">
        <v>451</v>
      </c>
      <c r="J38" s="411">
        <f t="shared" si="1"/>
        <v>0</v>
      </c>
      <c r="K38" s="406" t="s">
        <v>41</v>
      </c>
      <c r="L38" s="406" t="s">
        <v>41</v>
      </c>
      <c r="N38" s="449">
        <v>451</v>
      </c>
      <c r="O38" s="411">
        <f>J38-Basisdaten!C69</f>
        <v>0</v>
      </c>
      <c r="P38" s="406" t="s">
        <v>41</v>
      </c>
      <c r="Q38" s="406" t="s">
        <v>41</v>
      </c>
    </row>
    <row r="39" spans="1:17" x14ac:dyDescent="0.2">
      <c r="A39" s="410">
        <v>46</v>
      </c>
      <c r="B39" s="397" t="s">
        <v>284</v>
      </c>
      <c r="C39" s="446"/>
      <c r="D39" s="446"/>
      <c r="E39" s="446"/>
      <c r="F39" s="446">
        <f t="shared" si="0"/>
        <v>0</v>
      </c>
      <c r="G39" s="462"/>
      <c r="I39" s="449">
        <v>46</v>
      </c>
      <c r="J39" s="411">
        <f t="shared" si="1"/>
        <v>0</v>
      </c>
      <c r="K39" s="406" t="s">
        <v>41</v>
      </c>
      <c r="L39" s="406" t="s">
        <v>41</v>
      </c>
      <c r="N39" s="449">
        <v>46</v>
      </c>
      <c r="O39" s="411">
        <f>J39-Basisdaten!C70</f>
        <v>0</v>
      </c>
      <c r="P39" s="406" t="s">
        <v>41</v>
      </c>
      <c r="Q39" s="406" t="s">
        <v>41</v>
      </c>
    </row>
    <row r="40" spans="1:17" x14ac:dyDescent="0.2">
      <c r="A40" s="416" t="s">
        <v>297</v>
      </c>
      <c r="B40" s="415" t="s">
        <v>298</v>
      </c>
      <c r="C40" s="463"/>
      <c r="D40" s="446"/>
      <c r="E40" s="446"/>
      <c r="F40" s="446">
        <f t="shared" si="0"/>
        <v>0</v>
      </c>
      <c r="G40" s="465"/>
      <c r="I40" s="449">
        <v>466</v>
      </c>
      <c r="J40" s="411">
        <f>+G40*1000</f>
        <v>0</v>
      </c>
      <c r="K40" s="406" t="s">
        <v>41</v>
      </c>
      <c r="L40" s="406" t="s">
        <v>41</v>
      </c>
      <c r="N40" s="449">
        <v>466</v>
      </c>
      <c r="O40" s="411">
        <f>J40-Basisdaten!C71</f>
        <v>0</v>
      </c>
      <c r="P40" s="406" t="s">
        <v>41</v>
      </c>
      <c r="Q40" s="406" t="s">
        <v>41</v>
      </c>
    </row>
    <row r="41" spans="1:17" x14ac:dyDescent="0.2">
      <c r="A41" s="410">
        <v>47</v>
      </c>
      <c r="B41" s="397" t="s">
        <v>23</v>
      </c>
      <c r="C41" s="446"/>
      <c r="D41" s="446"/>
      <c r="E41" s="446"/>
      <c r="F41" s="446">
        <f t="shared" si="0"/>
        <v>0</v>
      </c>
      <c r="G41" s="462"/>
      <c r="I41" s="449">
        <v>47</v>
      </c>
      <c r="J41" s="411">
        <f>+G41*1000</f>
        <v>0</v>
      </c>
      <c r="K41" s="406" t="s">
        <v>41</v>
      </c>
      <c r="L41" s="406" t="s">
        <v>41</v>
      </c>
      <c r="N41" s="449">
        <v>47</v>
      </c>
      <c r="O41" s="411">
        <f>J41-Basisdaten!C72</f>
        <v>0</v>
      </c>
      <c r="P41" s="406" t="s">
        <v>41</v>
      </c>
      <c r="Q41" s="406" t="s">
        <v>41</v>
      </c>
    </row>
    <row r="42" spans="1:17" ht="12.75" customHeight="1" x14ac:dyDescent="0.2">
      <c r="A42" s="410">
        <v>49</v>
      </c>
      <c r="B42" s="397" t="s">
        <v>24</v>
      </c>
      <c r="C42" s="446"/>
      <c r="D42" s="446"/>
      <c r="E42" s="446"/>
      <c r="F42" s="446">
        <f t="shared" si="0"/>
        <v>0</v>
      </c>
      <c r="G42" s="462"/>
      <c r="I42" s="449">
        <v>49</v>
      </c>
      <c r="J42" s="411">
        <f>+G42*1000</f>
        <v>0</v>
      </c>
      <c r="K42" s="406" t="s">
        <v>41</v>
      </c>
      <c r="L42" s="406" t="s">
        <v>41</v>
      </c>
      <c r="N42" s="449">
        <v>49</v>
      </c>
      <c r="O42" s="411">
        <f>J42-Basisdaten!C77</f>
        <v>0</v>
      </c>
      <c r="P42" s="406" t="s">
        <v>41</v>
      </c>
      <c r="Q42" s="406" t="s">
        <v>41</v>
      </c>
    </row>
    <row r="43" spans="1:17" x14ac:dyDescent="0.2">
      <c r="A43" s="405"/>
      <c r="B43" s="404" t="s">
        <v>398</v>
      </c>
      <c r="C43" s="441"/>
      <c r="D43" s="441"/>
      <c r="E43" s="441"/>
      <c r="F43" s="441">
        <f t="shared" ref="F43:F74" si="2">+D43-E43</f>
        <v>0</v>
      </c>
      <c r="G43" s="464"/>
      <c r="I43" s="432"/>
      <c r="J43" s="406" t="s">
        <v>41</v>
      </c>
      <c r="K43" s="406" t="s">
        <v>41</v>
      </c>
      <c r="L43" s="406" t="s">
        <v>41</v>
      </c>
      <c r="N43" s="432"/>
      <c r="O43" s="406" t="s">
        <v>41</v>
      </c>
      <c r="P43" s="406" t="s">
        <v>41</v>
      </c>
      <c r="Q43" s="406" t="s">
        <v>41</v>
      </c>
    </row>
    <row r="44" spans="1:17" x14ac:dyDescent="0.2">
      <c r="A44" s="405"/>
      <c r="B44" s="404" t="s">
        <v>300</v>
      </c>
      <c r="C44" s="441"/>
      <c r="D44" s="441"/>
      <c r="E44" s="441"/>
      <c r="F44" s="441">
        <f t="shared" si="2"/>
        <v>0</v>
      </c>
      <c r="G44" s="464"/>
      <c r="I44" s="432"/>
      <c r="J44" s="406" t="s">
        <v>41</v>
      </c>
      <c r="K44" s="406" t="s">
        <v>41</v>
      </c>
      <c r="L44" s="406" t="s">
        <v>41</v>
      </c>
      <c r="N44" s="432"/>
      <c r="O44" s="406" t="s">
        <v>41</v>
      </c>
      <c r="P44" s="406" t="s">
        <v>41</v>
      </c>
      <c r="Q44" s="406" t="s">
        <v>41</v>
      </c>
    </row>
    <row r="45" spans="1:17" x14ac:dyDescent="0.2">
      <c r="A45" s="466">
        <v>340</v>
      </c>
      <c r="B45" s="473" t="s">
        <v>222</v>
      </c>
      <c r="C45" s="446"/>
      <c r="D45" s="446"/>
      <c r="E45" s="446"/>
      <c r="F45" s="446">
        <f t="shared" si="2"/>
        <v>0</v>
      </c>
      <c r="G45" s="462"/>
      <c r="I45" s="449">
        <v>340</v>
      </c>
      <c r="J45" s="411">
        <f t="shared" ref="J45:J51" si="3">G45*1000</f>
        <v>0</v>
      </c>
      <c r="K45" s="406" t="s">
        <v>41</v>
      </c>
      <c r="L45" s="406" t="s">
        <v>41</v>
      </c>
      <c r="N45" s="449">
        <v>340</v>
      </c>
      <c r="O45" s="411">
        <f>J45-Basisdaten!C28</f>
        <v>0</v>
      </c>
      <c r="P45" s="406" t="s">
        <v>41</v>
      </c>
      <c r="Q45" s="406" t="s">
        <v>41</v>
      </c>
    </row>
    <row r="46" spans="1:17" s="400" customFormat="1" x14ac:dyDescent="0.2">
      <c r="A46" s="466">
        <v>341</v>
      </c>
      <c r="B46" s="439" t="s">
        <v>401</v>
      </c>
      <c r="C46" s="446"/>
      <c r="D46" s="446"/>
      <c r="E46" s="446"/>
      <c r="F46" s="446">
        <f t="shared" si="2"/>
        <v>0</v>
      </c>
      <c r="G46" s="462"/>
      <c r="H46" s="397"/>
      <c r="I46" s="449">
        <v>341</v>
      </c>
      <c r="J46" s="411">
        <f t="shared" si="3"/>
        <v>0</v>
      </c>
      <c r="K46" s="406" t="s">
        <v>41</v>
      </c>
      <c r="L46" s="406" t="s">
        <v>41</v>
      </c>
      <c r="M46" s="397"/>
      <c r="N46" s="449">
        <v>341</v>
      </c>
      <c r="O46" s="406" t="s">
        <v>41</v>
      </c>
      <c r="P46" s="406" t="s">
        <v>41</v>
      </c>
      <c r="Q46" s="406" t="s">
        <v>41</v>
      </c>
    </row>
    <row r="47" spans="1:17" s="400" customFormat="1" x14ac:dyDescent="0.2">
      <c r="A47" s="466">
        <v>342</v>
      </c>
      <c r="B47" s="439" t="s">
        <v>223</v>
      </c>
      <c r="C47" s="446"/>
      <c r="D47" s="446"/>
      <c r="E47" s="446"/>
      <c r="F47" s="446">
        <f t="shared" si="2"/>
        <v>0</v>
      </c>
      <c r="G47" s="462"/>
      <c r="H47" s="397"/>
      <c r="I47" s="449">
        <v>342</v>
      </c>
      <c r="J47" s="411">
        <f t="shared" si="3"/>
        <v>0</v>
      </c>
      <c r="K47" s="406" t="s">
        <v>41</v>
      </c>
      <c r="L47" s="406" t="s">
        <v>41</v>
      </c>
      <c r="M47" s="397"/>
      <c r="N47" s="449">
        <v>342</v>
      </c>
      <c r="O47" s="411">
        <f>J47-Basisdaten!C31</f>
        <v>0</v>
      </c>
      <c r="P47" s="406" t="s">
        <v>41</v>
      </c>
      <c r="Q47" s="406" t="s">
        <v>41</v>
      </c>
    </row>
    <row r="48" spans="1:17" s="400" customFormat="1" x14ac:dyDescent="0.2">
      <c r="A48" s="466">
        <v>343</v>
      </c>
      <c r="B48" s="439" t="s">
        <v>402</v>
      </c>
      <c r="C48" s="446"/>
      <c r="D48" s="446"/>
      <c r="E48" s="446"/>
      <c r="F48" s="446">
        <f t="shared" si="2"/>
        <v>0</v>
      </c>
      <c r="G48" s="462"/>
      <c r="H48" s="397"/>
      <c r="I48" s="449">
        <v>343</v>
      </c>
      <c r="J48" s="411">
        <f t="shared" si="3"/>
        <v>0</v>
      </c>
      <c r="K48" s="406" t="s">
        <v>41</v>
      </c>
      <c r="L48" s="406" t="s">
        <v>41</v>
      </c>
      <c r="M48" s="397"/>
      <c r="N48" s="449">
        <v>343</v>
      </c>
      <c r="O48" s="411">
        <f>J48-Basisdaten!C32</f>
        <v>0</v>
      </c>
      <c r="P48" s="406" t="s">
        <v>41</v>
      </c>
      <c r="Q48" s="406" t="s">
        <v>41</v>
      </c>
    </row>
    <row r="49" spans="1:17" s="400" customFormat="1" x14ac:dyDescent="0.2">
      <c r="A49" s="466">
        <v>344</v>
      </c>
      <c r="B49" s="439" t="s">
        <v>304</v>
      </c>
      <c r="C49" s="446"/>
      <c r="D49" s="446"/>
      <c r="E49" s="446"/>
      <c r="F49" s="446">
        <f t="shared" si="2"/>
        <v>0</v>
      </c>
      <c r="G49" s="462"/>
      <c r="H49" s="397"/>
      <c r="I49" s="449">
        <v>344</v>
      </c>
      <c r="J49" s="411">
        <f t="shared" si="3"/>
        <v>0</v>
      </c>
      <c r="K49" s="411">
        <f>E49*1000</f>
        <v>0</v>
      </c>
      <c r="L49" s="406" t="s">
        <v>41</v>
      </c>
      <c r="M49" s="397"/>
      <c r="N49" s="449">
        <v>344</v>
      </c>
      <c r="O49" s="411">
        <f>J49-Basisdaten!C33</f>
        <v>0</v>
      </c>
      <c r="P49" s="411">
        <f>K49-Basisdaten!D33</f>
        <v>0</v>
      </c>
      <c r="Q49" s="406" t="s">
        <v>41</v>
      </c>
    </row>
    <row r="50" spans="1:17" s="400" customFormat="1" x14ac:dyDescent="0.2">
      <c r="A50" s="466">
        <v>349</v>
      </c>
      <c r="B50" s="439" t="s">
        <v>403</v>
      </c>
      <c r="C50" s="446"/>
      <c r="D50" s="446"/>
      <c r="E50" s="446"/>
      <c r="F50" s="446">
        <f t="shared" si="2"/>
        <v>0</v>
      </c>
      <c r="G50" s="462"/>
      <c r="H50" s="397"/>
      <c r="I50" s="449">
        <v>349</v>
      </c>
      <c r="J50" s="411">
        <f t="shared" si="3"/>
        <v>0</v>
      </c>
      <c r="K50" s="406" t="s">
        <v>41</v>
      </c>
      <c r="L50" s="406" t="s">
        <v>41</v>
      </c>
      <c r="M50" s="397"/>
      <c r="N50" s="449">
        <v>349</v>
      </c>
      <c r="O50" s="406" t="s">
        <v>41</v>
      </c>
      <c r="P50" s="406" t="s">
        <v>41</v>
      </c>
      <c r="Q50" s="406" t="s">
        <v>41</v>
      </c>
    </row>
    <row r="51" spans="1:17" x14ac:dyDescent="0.2">
      <c r="A51" s="466">
        <v>440</v>
      </c>
      <c r="B51" s="439" t="s">
        <v>225</v>
      </c>
      <c r="C51" s="446"/>
      <c r="D51" s="446"/>
      <c r="E51" s="446"/>
      <c r="F51" s="446">
        <f t="shared" si="2"/>
        <v>0</v>
      </c>
      <c r="G51" s="462"/>
      <c r="I51" s="449">
        <v>440</v>
      </c>
      <c r="J51" s="411">
        <f t="shared" si="3"/>
        <v>0</v>
      </c>
      <c r="K51" s="406" t="s">
        <v>41</v>
      </c>
      <c r="L51" s="406" t="s">
        <v>41</v>
      </c>
      <c r="N51" s="449">
        <v>440</v>
      </c>
      <c r="O51" s="411">
        <f>J51-Basisdaten!C62</f>
        <v>0</v>
      </c>
      <c r="P51" s="406" t="s">
        <v>41</v>
      </c>
      <c r="Q51" s="406" t="s">
        <v>41</v>
      </c>
    </row>
    <row r="52" spans="1:17" x14ac:dyDescent="0.2">
      <c r="A52" s="466">
        <v>441</v>
      </c>
      <c r="B52" s="439" t="s">
        <v>302</v>
      </c>
      <c r="C52" s="446"/>
      <c r="D52" s="446"/>
      <c r="E52" s="446"/>
      <c r="F52" s="446">
        <f t="shared" si="2"/>
        <v>0</v>
      </c>
      <c r="G52" s="462"/>
      <c r="I52" s="449">
        <v>441</v>
      </c>
      <c r="J52" s="406" t="s">
        <v>41</v>
      </c>
      <c r="K52" s="406" t="s">
        <v>41</v>
      </c>
      <c r="L52" s="406" t="s">
        <v>41</v>
      </c>
      <c r="N52" s="449">
        <v>441</v>
      </c>
      <c r="O52" s="406" t="s">
        <v>41</v>
      </c>
      <c r="P52" s="406" t="s">
        <v>41</v>
      </c>
      <c r="Q52" s="406" t="s">
        <v>41</v>
      </c>
    </row>
    <row r="53" spans="1:17" s="400" customFormat="1" x14ac:dyDescent="0.2">
      <c r="A53" s="466">
        <v>442</v>
      </c>
      <c r="B53" s="439" t="s">
        <v>303</v>
      </c>
      <c r="C53" s="446"/>
      <c r="D53" s="446"/>
      <c r="E53" s="446"/>
      <c r="F53" s="446">
        <f t="shared" si="2"/>
        <v>0</v>
      </c>
      <c r="G53" s="462"/>
      <c r="H53" s="397"/>
      <c r="I53" s="449">
        <v>442</v>
      </c>
      <c r="J53" s="406" t="s">
        <v>41</v>
      </c>
      <c r="K53" s="406" t="s">
        <v>41</v>
      </c>
      <c r="L53" s="406" t="s">
        <v>41</v>
      </c>
      <c r="M53" s="397"/>
      <c r="N53" s="449">
        <v>442</v>
      </c>
      <c r="O53" s="406" t="s">
        <v>41</v>
      </c>
      <c r="P53" s="406" t="s">
        <v>41</v>
      </c>
      <c r="Q53" s="406" t="s">
        <v>41</v>
      </c>
    </row>
    <row r="54" spans="1:17" x14ac:dyDescent="0.2">
      <c r="A54" s="466">
        <v>443</v>
      </c>
      <c r="B54" s="439" t="s">
        <v>227</v>
      </c>
      <c r="C54" s="446"/>
      <c r="D54" s="446"/>
      <c r="E54" s="446"/>
      <c r="F54" s="446">
        <f t="shared" si="2"/>
        <v>0</v>
      </c>
      <c r="G54" s="462"/>
      <c r="I54" s="449">
        <v>443</v>
      </c>
      <c r="J54" s="411">
        <f>G54*1000</f>
        <v>0</v>
      </c>
      <c r="K54" s="406" t="s">
        <v>41</v>
      </c>
      <c r="L54" s="406" t="s">
        <v>41</v>
      </c>
      <c r="N54" s="449">
        <v>443</v>
      </c>
      <c r="O54" s="411">
        <f>J54-Basisdaten!C64</f>
        <v>0</v>
      </c>
      <c r="P54" s="406" t="s">
        <v>41</v>
      </c>
      <c r="Q54" s="406" t="s">
        <v>41</v>
      </c>
    </row>
    <row r="55" spans="1:17" x14ac:dyDescent="0.2">
      <c r="A55" s="466">
        <v>444</v>
      </c>
      <c r="B55" s="439" t="s">
        <v>304</v>
      </c>
      <c r="C55" s="446"/>
      <c r="D55" s="446"/>
      <c r="E55" s="446"/>
      <c r="F55" s="446">
        <f t="shared" si="2"/>
        <v>0</v>
      </c>
      <c r="G55" s="462"/>
      <c r="I55" s="449">
        <v>444</v>
      </c>
      <c r="J55" s="406" t="s">
        <v>41</v>
      </c>
      <c r="K55" s="406" t="s">
        <v>41</v>
      </c>
      <c r="L55" s="406" t="s">
        <v>41</v>
      </c>
      <c r="N55" s="449">
        <v>444</v>
      </c>
      <c r="O55" s="406" t="s">
        <v>41</v>
      </c>
      <c r="P55" s="406" t="s">
        <v>41</v>
      </c>
      <c r="Q55" s="406" t="s">
        <v>41</v>
      </c>
    </row>
    <row r="56" spans="1:17" x14ac:dyDescent="0.2">
      <c r="A56" s="466">
        <v>445</v>
      </c>
      <c r="B56" s="439" t="s">
        <v>404</v>
      </c>
      <c r="C56" s="446"/>
      <c r="D56" s="446"/>
      <c r="E56" s="446"/>
      <c r="F56" s="446">
        <f t="shared" si="2"/>
        <v>0</v>
      </c>
      <c r="G56" s="462"/>
      <c r="I56" s="449">
        <v>445</v>
      </c>
      <c r="J56" s="411">
        <f>G56*1000</f>
        <v>0</v>
      </c>
      <c r="K56" s="406" t="s">
        <v>41</v>
      </c>
      <c r="L56" s="406" t="s">
        <v>41</v>
      </c>
      <c r="N56" s="449">
        <v>445</v>
      </c>
      <c r="O56" s="411">
        <f>J56-Basisdaten!C65</f>
        <v>0</v>
      </c>
      <c r="P56" s="406" t="s">
        <v>41</v>
      </c>
      <c r="Q56" s="406" t="s">
        <v>41</v>
      </c>
    </row>
    <row r="57" spans="1:17" x14ac:dyDescent="0.2">
      <c r="A57" s="466">
        <v>446</v>
      </c>
      <c r="B57" s="439" t="s">
        <v>405</v>
      </c>
      <c r="C57" s="446"/>
      <c r="D57" s="446"/>
      <c r="E57" s="446"/>
      <c r="F57" s="446">
        <f t="shared" si="2"/>
        <v>0</v>
      </c>
      <c r="G57" s="462"/>
      <c r="I57" s="449">
        <v>446</v>
      </c>
      <c r="J57" s="406" t="s">
        <v>41</v>
      </c>
      <c r="K57" s="406" t="s">
        <v>41</v>
      </c>
      <c r="L57" s="406" t="s">
        <v>41</v>
      </c>
      <c r="N57" s="449">
        <v>446</v>
      </c>
      <c r="O57" s="406" t="s">
        <v>41</v>
      </c>
      <c r="P57" s="406" t="s">
        <v>41</v>
      </c>
      <c r="Q57" s="406" t="s">
        <v>41</v>
      </c>
    </row>
    <row r="58" spans="1:17" x14ac:dyDescent="0.2">
      <c r="A58" s="466">
        <v>447</v>
      </c>
      <c r="B58" s="439" t="s">
        <v>229</v>
      </c>
      <c r="C58" s="446"/>
      <c r="D58" s="446"/>
      <c r="E58" s="446"/>
      <c r="F58" s="446">
        <f t="shared" si="2"/>
        <v>0</v>
      </c>
      <c r="G58" s="462"/>
      <c r="I58" s="449">
        <v>447</v>
      </c>
      <c r="J58" s="411">
        <f>G58*1000</f>
        <v>0</v>
      </c>
      <c r="K58" s="406" t="s">
        <v>41</v>
      </c>
      <c r="L58" s="406" t="s">
        <v>41</v>
      </c>
      <c r="N58" s="449">
        <v>447</v>
      </c>
      <c r="O58" s="411">
        <f>J58-Basisdaten!C66</f>
        <v>0</v>
      </c>
      <c r="P58" s="406" t="s">
        <v>41</v>
      </c>
      <c r="Q58" s="406" t="s">
        <v>41</v>
      </c>
    </row>
    <row r="59" spans="1:17" x14ac:dyDescent="0.2">
      <c r="A59" s="466">
        <v>448</v>
      </c>
      <c r="B59" s="439" t="s">
        <v>230</v>
      </c>
      <c r="C59" s="446"/>
      <c r="D59" s="446"/>
      <c r="E59" s="446"/>
      <c r="F59" s="446">
        <f t="shared" si="2"/>
        <v>0</v>
      </c>
      <c r="G59" s="462"/>
      <c r="I59" s="449">
        <v>448</v>
      </c>
      <c r="J59" s="411">
        <f>G59*1000</f>
        <v>0</v>
      </c>
      <c r="K59" s="406" t="s">
        <v>41</v>
      </c>
      <c r="L59" s="406" t="s">
        <v>41</v>
      </c>
      <c r="N59" s="449">
        <v>448</v>
      </c>
      <c r="O59" s="411">
        <f>J59-Basisdaten!C67</f>
        <v>0</v>
      </c>
      <c r="P59" s="406" t="s">
        <v>41</v>
      </c>
      <c r="Q59" s="406" t="s">
        <v>41</v>
      </c>
    </row>
    <row r="60" spans="1:17" x14ac:dyDescent="0.2">
      <c r="A60" s="466">
        <v>449</v>
      </c>
      <c r="B60" s="439" t="s">
        <v>307</v>
      </c>
      <c r="C60" s="446"/>
      <c r="D60" s="446"/>
      <c r="E60" s="446"/>
      <c r="F60" s="446">
        <f t="shared" si="2"/>
        <v>0</v>
      </c>
      <c r="G60" s="462"/>
      <c r="I60" s="449">
        <v>449</v>
      </c>
      <c r="J60" s="406" t="s">
        <v>41</v>
      </c>
      <c r="K60" s="406" t="s">
        <v>41</v>
      </c>
      <c r="L60" s="406" t="s">
        <v>41</v>
      </c>
      <c r="N60" s="449">
        <v>449</v>
      </c>
      <c r="O60" s="406" t="s">
        <v>41</v>
      </c>
      <c r="P60" s="406" t="s">
        <v>41</v>
      </c>
      <c r="Q60" s="406" t="s">
        <v>41</v>
      </c>
    </row>
    <row r="61" spans="1:17" x14ac:dyDescent="0.2">
      <c r="A61" s="472" t="s">
        <v>308</v>
      </c>
      <c r="B61" s="471" t="s">
        <v>309</v>
      </c>
      <c r="C61" s="463"/>
      <c r="D61" s="446"/>
      <c r="E61" s="446"/>
      <c r="F61" s="463">
        <f t="shared" si="2"/>
        <v>0</v>
      </c>
      <c r="G61" s="465"/>
      <c r="I61" s="449">
        <v>4490</v>
      </c>
      <c r="J61" s="411">
        <f>+G61*1000</f>
        <v>0</v>
      </c>
      <c r="K61" s="406" t="s">
        <v>41</v>
      </c>
      <c r="L61" s="406" t="s">
        <v>41</v>
      </c>
      <c r="N61" s="449">
        <v>4490</v>
      </c>
      <c r="O61" s="411">
        <f>J61-Basisdaten!C68</f>
        <v>0</v>
      </c>
      <c r="P61" s="406" t="s">
        <v>41</v>
      </c>
      <c r="Q61" s="406" t="s">
        <v>41</v>
      </c>
    </row>
    <row r="62" spans="1:17" x14ac:dyDescent="0.2">
      <c r="A62" s="405"/>
      <c r="B62" s="404" t="s">
        <v>310</v>
      </c>
      <c r="C62" s="441"/>
      <c r="D62" s="441"/>
      <c r="E62" s="441"/>
      <c r="F62" s="441">
        <f t="shared" si="2"/>
        <v>0</v>
      </c>
      <c r="G62" s="464"/>
      <c r="I62" s="432"/>
      <c r="J62" s="406" t="s">
        <v>41</v>
      </c>
      <c r="K62" s="406" t="s">
        <v>41</v>
      </c>
      <c r="L62" s="406" t="s">
        <v>41</v>
      </c>
      <c r="N62" s="432"/>
      <c r="O62" s="406" t="s">
        <v>41</v>
      </c>
      <c r="P62" s="406" t="s">
        <v>41</v>
      </c>
      <c r="Q62" s="406" t="s">
        <v>41</v>
      </c>
    </row>
    <row r="63" spans="1:17" x14ac:dyDescent="0.2">
      <c r="A63" s="405"/>
      <c r="B63" s="404" t="s">
        <v>311</v>
      </c>
      <c r="C63" s="441"/>
      <c r="D63" s="441"/>
      <c r="E63" s="441"/>
      <c r="F63" s="441">
        <f t="shared" si="2"/>
        <v>0</v>
      </c>
      <c r="G63" s="464"/>
      <c r="I63" s="432"/>
      <c r="J63" s="406" t="s">
        <v>41</v>
      </c>
      <c r="K63" s="406" t="s">
        <v>41</v>
      </c>
      <c r="L63" s="406" t="s">
        <v>41</v>
      </c>
      <c r="N63" s="432"/>
      <c r="O63" s="406" t="s">
        <v>41</v>
      </c>
      <c r="P63" s="406" t="s">
        <v>41</v>
      </c>
      <c r="Q63" s="406" t="s">
        <v>41</v>
      </c>
    </row>
    <row r="64" spans="1:17" x14ac:dyDescent="0.2">
      <c r="A64" s="466">
        <v>380</v>
      </c>
      <c r="B64" s="439" t="s">
        <v>407</v>
      </c>
      <c r="C64" s="446"/>
      <c r="D64" s="446"/>
      <c r="E64" s="446"/>
      <c r="F64" s="446">
        <f t="shared" si="2"/>
        <v>0</v>
      </c>
      <c r="G64" s="462"/>
      <c r="I64" s="449">
        <v>380</v>
      </c>
      <c r="J64" s="411">
        <f t="shared" ref="J64:J79" si="4">+G64*1000</f>
        <v>0</v>
      </c>
      <c r="K64" s="411">
        <f>+E64*1000</f>
        <v>0</v>
      </c>
      <c r="L64" s="406" t="s">
        <v>41</v>
      </c>
      <c r="N64" s="449">
        <v>380</v>
      </c>
      <c r="O64" s="411">
        <f>J64-Basisdaten!C41</f>
        <v>0</v>
      </c>
      <c r="P64" s="411">
        <f>K64-Basisdaten!D41</f>
        <v>0</v>
      </c>
      <c r="Q64" s="406" t="s">
        <v>41</v>
      </c>
    </row>
    <row r="65" spans="1:17" x14ac:dyDescent="0.2">
      <c r="A65" s="466">
        <v>381</v>
      </c>
      <c r="B65" s="470" t="s">
        <v>408</v>
      </c>
      <c r="C65" s="446"/>
      <c r="D65" s="446"/>
      <c r="E65" s="446"/>
      <c r="F65" s="446">
        <f t="shared" si="2"/>
        <v>0</v>
      </c>
      <c r="G65" s="462"/>
      <c r="I65" s="449">
        <v>381</v>
      </c>
      <c r="J65" s="411">
        <f t="shared" si="4"/>
        <v>0</v>
      </c>
      <c r="K65" s="411"/>
      <c r="L65" s="406" t="s">
        <v>41</v>
      </c>
      <c r="N65" s="449">
        <v>381</v>
      </c>
      <c r="O65" s="411">
        <f>J65-Basisdaten!C42</f>
        <v>0</v>
      </c>
      <c r="P65" s="411">
        <f>K65-Basisdaten!D42</f>
        <v>0</v>
      </c>
      <c r="Q65" s="406" t="s">
        <v>41</v>
      </c>
    </row>
    <row r="66" spans="1:17" ht="25.5" x14ac:dyDescent="0.2">
      <c r="A66" s="466">
        <v>383</v>
      </c>
      <c r="B66" s="469" t="s">
        <v>409</v>
      </c>
      <c r="C66" s="446"/>
      <c r="D66" s="446"/>
      <c r="E66" s="446"/>
      <c r="F66" s="446">
        <f t="shared" si="2"/>
        <v>0</v>
      </c>
      <c r="G66" s="465"/>
      <c r="I66" s="449">
        <v>383</v>
      </c>
      <c r="J66" s="411">
        <f t="shared" si="4"/>
        <v>0</v>
      </c>
      <c r="K66" s="406" t="s">
        <v>41</v>
      </c>
      <c r="L66" s="406" t="s">
        <v>41</v>
      </c>
      <c r="N66" s="449">
        <v>383</v>
      </c>
      <c r="O66" s="411">
        <f>J66-Basisdaten!C43</f>
        <v>0</v>
      </c>
      <c r="P66" s="406" t="s">
        <v>41</v>
      </c>
      <c r="Q66" s="406" t="s">
        <v>41</v>
      </c>
    </row>
    <row r="67" spans="1:17" x14ac:dyDescent="0.2">
      <c r="A67" s="466">
        <v>3840</v>
      </c>
      <c r="B67" s="469" t="s">
        <v>410</v>
      </c>
      <c r="C67" s="446"/>
      <c r="D67" s="446"/>
      <c r="E67" s="446"/>
      <c r="F67" s="446">
        <f t="shared" si="2"/>
        <v>0</v>
      </c>
      <c r="G67" s="465"/>
      <c r="I67" s="449">
        <v>3840</v>
      </c>
      <c r="J67" s="411">
        <f t="shared" si="4"/>
        <v>0</v>
      </c>
      <c r="K67" s="406" t="s">
        <v>41</v>
      </c>
      <c r="L67" s="406" t="s">
        <v>41</v>
      </c>
      <c r="N67" s="449">
        <v>3840</v>
      </c>
      <c r="O67" s="411">
        <f>J67-Basisdaten!C44</f>
        <v>0</v>
      </c>
      <c r="P67" s="406" t="s">
        <v>41</v>
      </c>
      <c r="Q67" s="406" t="s">
        <v>41</v>
      </c>
    </row>
    <row r="68" spans="1:17" x14ac:dyDescent="0.2">
      <c r="A68" s="466">
        <v>3841</v>
      </c>
      <c r="B68" s="469" t="s">
        <v>411</v>
      </c>
      <c r="C68" s="446"/>
      <c r="D68" s="446"/>
      <c r="E68" s="446"/>
      <c r="F68" s="446">
        <f t="shared" si="2"/>
        <v>0</v>
      </c>
      <c r="G68" s="465"/>
      <c r="I68" s="449">
        <v>3841</v>
      </c>
      <c r="J68" s="411">
        <f t="shared" si="4"/>
        <v>0</v>
      </c>
      <c r="K68" s="406" t="s">
        <v>41</v>
      </c>
      <c r="L68" s="406" t="s">
        <v>41</v>
      </c>
      <c r="N68" s="449">
        <v>3841</v>
      </c>
      <c r="O68" s="411">
        <f>J68-Basisdaten!C45</f>
        <v>0</v>
      </c>
      <c r="P68" s="406" t="s">
        <v>41</v>
      </c>
      <c r="Q68" s="406" t="s">
        <v>41</v>
      </c>
    </row>
    <row r="69" spans="1:17" x14ac:dyDescent="0.2">
      <c r="A69" s="466">
        <v>386</v>
      </c>
      <c r="B69" s="433" t="s">
        <v>412</v>
      </c>
      <c r="C69" s="446"/>
      <c r="D69" s="446"/>
      <c r="E69" s="446"/>
      <c r="F69" s="446">
        <f t="shared" si="2"/>
        <v>0</v>
      </c>
      <c r="G69" s="465"/>
      <c r="I69" s="449">
        <v>386</v>
      </c>
      <c r="J69" s="411">
        <f t="shared" si="4"/>
        <v>0</v>
      </c>
      <c r="K69" s="411">
        <f>+H69*1000</f>
        <v>0</v>
      </c>
      <c r="L69" s="406" t="s">
        <v>41</v>
      </c>
      <c r="N69" s="449">
        <v>386</v>
      </c>
      <c r="O69" s="411">
        <f>J69-Basisdaten!C46</f>
        <v>0</v>
      </c>
      <c r="P69" s="411">
        <f>K69-Basisdaten!D46</f>
        <v>0</v>
      </c>
      <c r="Q69" s="406" t="s">
        <v>41</v>
      </c>
    </row>
    <row r="70" spans="1:17" ht="25.5" x14ac:dyDescent="0.2">
      <c r="A70" s="466">
        <v>387</v>
      </c>
      <c r="B70" s="469" t="s">
        <v>413</v>
      </c>
      <c r="C70" s="446"/>
      <c r="D70" s="446"/>
      <c r="E70" s="446"/>
      <c r="F70" s="446">
        <f t="shared" si="2"/>
        <v>0</v>
      </c>
      <c r="G70" s="465"/>
      <c r="I70" s="449">
        <v>387</v>
      </c>
      <c r="J70" s="411">
        <f t="shared" si="4"/>
        <v>0</v>
      </c>
      <c r="K70" s="406" t="s">
        <v>41</v>
      </c>
      <c r="L70" s="406" t="s">
        <v>41</v>
      </c>
      <c r="N70" s="449">
        <v>387</v>
      </c>
      <c r="O70" s="411">
        <f>J70-Basisdaten!C47</f>
        <v>0</v>
      </c>
      <c r="P70" s="406" t="s">
        <v>41</v>
      </c>
      <c r="Q70" s="406" t="s">
        <v>41</v>
      </c>
    </row>
    <row r="71" spans="1:17" x14ac:dyDescent="0.2">
      <c r="A71" s="466">
        <v>389</v>
      </c>
      <c r="B71" s="433" t="s">
        <v>203</v>
      </c>
      <c r="C71" s="446"/>
      <c r="D71" s="446"/>
      <c r="E71" s="446"/>
      <c r="F71" s="446">
        <f t="shared" si="2"/>
        <v>0</v>
      </c>
      <c r="G71" s="465"/>
      <c r="I71" s="449">
        <v>389</v>
      </c>
      <c r="J71" s="411">
        <f t="shared" si="4"/>
        <v>0</v>
      </c>
      <c r="K71" s="406" t="s">
        <v>41</v>
      </c>
      <c r="L71" s="406" t="s">
        <v>41</v>
      </c>
      <c r="N71" s="449">
        <v>389</v>
      </c>
      <c r="O71" s="411">
        <f>J71-Basisdaten!C48</f>
        <v>0</v>
      </c>
      <c r="P71" s="406" t="s">
        <v>41</v>
      </c>
      <c r="Q71" s="406" t="s">
        <v>41</v>
      </c>
    </row>
    <row r="72" spans="1:17" x14ac:dyDescent="0.2">
      <c r="A72" s="466" t="s">
        <v>372</v>
      </c>
      <c r="B72" s="433" t="s">
        <v>422</v>
      </c>
      <c r="C72" s="446"/>
      <c r="D72" s="446"/>
      <c r="E72" s="446"/>
      <c r="F72" s="446">
        <f t="shared" si="2"/>
        <v>0</v>
      </c>
      <c r="G72" s="462"/>
      <c r="I72" s="449" t="s">
        <v>372</v>
      </c>
      <c r="J72" s="411">
        <f t="shared" si="4"/>
        <v>0</v>
      </c>
      <c r="K72" s="406" t="s">
        <v>41</v>
      </c>
      <c r="L72" s="406" t="s">
        <v>41</v>
      </c>
      <c r="N72" s="449" t="s">
        <v>372</v>
      </c>
      <c r="O72" s="406" t="s">
        <v>41</v>
      </c>
      <c r="P72" s="406" t="s">
        <v>41</v>
      </c>
      <c r="Q72" s="406" t="s">
        <v>41</v>
      </c>
    </row>
    <row r="73" spans="1:17" ht="25.5" x14ac:dyDescent="0.2">
      <c r="A73" s="466" t="s">
        <v>371</v>
      </c>
      <c r="B73" s="469" t="s">
        <v>414</v>
      </c>
      <c r="C73" s="446"/>
      <c r="D73" s="446"/>
      <c r="E73" s="446"/>
      <c r="F73" s="446">
        <f t="shared" si="2"/>
        <v>0</v>
      </c>
      <c r="G73" s="462"/>
      <c r="I73" s="449" t="s">
        <v>371</v>
      </c>
      <c r="J73" s="411">
        <f t="shared" si="4"/>
        <v>0</v>
      </c>
      <c r="K73" s="406" t="s">
        <v>41</v>
      </c>
      <c r="L73" s="406" t="s">
        <v>41</v>
      </c>
      <c r="N73" s="449" t="s">
        <v>371</v>
      </c>
      <c r="O73" s="406" t="s">
        <v>41</v>
      </c>
      <c r="P73" s="406" t="s">
        <v>41</v>
      </c>
      <c r="Q73" s="406" t="s">
        <v>41</v>
      </c>
    </row>
    <row r="74" spans="1:17" x14ac:dyDescent="0.2">
      <c r="A74" s="466">
        <v>481</v>
      </c>
      <c r="B74" s="433" t="s">
        <v>415</v>
      </c>
      <c r="C74" s="446"/>
      <c r="D74" s="446"/>
      <c r="E74" s="446"/>
      <c r="F74" s="446">
        <f t="shared" si="2"/>
        <v>0</v>
      </c>
      <c r="G74" s="462"/>
      <c r="I74" s="449">
        <v>481</v>
      </c>
      <c r="J74" s="411">
        <f t="shared" si="4"/>
        <v>0</v>
      </c>
      <c r="K74" s="406" t="s">
        <v>41</v>
      </c>
      <c r="L74" s="406" t="s">
        <v>41</v>
      </c>
      <c r="N74" s="449">
        <v>481</v>
      </c>
      <c r="O74" s="406" t="s">
        <v>41</v>
      </c>
      <c r="P74" s="406" t="s">
        <v>41</v>
      </c>
      <c r="Q74" s="406" t="s">
        <v>41</v>
      </c>
    </row>
    <row r="75" spans="1:17" x14ac:dyDescent="0.2">
      <c r="A75" s="466">
        <v>482</v>
      </c>
      <c r="B75" s="433" t="s">
        <v>416</v>
      </c>
      <c r="C75" s="446"/>
      <c r="D75" s="446"/>
      <c r="E75" s="446"/>
      <c r="F75" s="446">
        <f t="shared" ref="F75:F86" si="5">+D75-E75</f>
        <v>0</v>
      </c>
      <c r="G75" s="462"/>
      <c r="I75" s="449">
        <v>482</v>
      </c>
      <c r="J75" s="411">
        <f t="shared" si="4"/>
        <v>0</v>
      </c>
      <c r="K75" s="406" t="s">
        <v>41</v>
      </c>
      <c r="L75" s="406" t="s">
        <v>41</v>
      </c>
      <c r="N75" s="449">
        <v>482</v>
      </c>
      <c r="O75" s="406" t="s">
        <v>41</v>
      </c>
      <c r="P75" s="406" t="s">
        <v>41</v>
      </c>
      <c r="Q75" s="406" t="s">
        <v>41</v>
      </c>
    </row>
    <row r="76" spans="1:17" x14ac:dyDescent="0.2">
      <c r="A76" s="466">
        <v>483</v>
      </c>
      <c r="B76" s="433" t="s">
        <v>417</v>
      </c>
      <c r="C76" s="446"/>
      <c r="D76" s="446"/>
      <c r="E76" s="446"/>
      <c r="F76" s="446">
        <f t="shared" si="5"/>
        <v>0</v>
      </c>
      <c r="G76" s="462"/>
      <c r="I76" s="449">
        <v>483</v>
      </c>
      <c r="J76" s="411">
        <f t="shared" si="4"/>
        <v>0</v>
      </c>
      <c r="K76" s="406" t="s">
        <v>41</v>
      </c>
      <c r="L76" s="406" t="s">
        <v>41</v>
      </c>
      <c r="N76" s="449">
        <v>483</v>
      </c>
      <c r="O76" s="406" t="s">
        <v>41</v>
      </c>
      <c r="P76" s="406" t="s">
        <v>41</v>
      </c>
      <c r="Q76" s="406" t="s">
        <v>41</v>
      </c>
    </row>
    <row r="77" spans="1:17" x14ac:dyDescent="0.2">
      <c r="A77" s="466">
        <v>484</v>
      </c>
      <c r="B77" s="433" t="s">
        <v>418</v>
      </c>
      <c r="C77" s="446"/>
      <c r="D77" s="446"/>
      <c r="E77" s="446"/>
      <c r="F77" s="446">
        <f t="shared" si="5"/>
        <v>0</v>
      </c>
      <c r="G77" s="462"/>
      <c r="I77" s="449">
        <v>484</v>
      </c>
      <c r="J77" s="411">
        <f t="shared" si="4"/>
        <v>0</v>
      </c>
      <c r="K77" s="406" t="s">
        <v>41</v>
      </c>
      <c r="L77" s="406" t="s">
        <v>41</v>
      </c>
      <c r="N77" s="449">
        <v>484</v>
      </c>
      <c r="O77" s="406" t="s">
        <v>41</v>
      </c>
      <c r="P77" s="406" t="s">
        <v>41</v>
      </c>
      <c r="Q77" s="406" t="s">
        <v>41</v>
      </c>
    </row>
    <row r="78" spans="1:17" x14ac:dyDescent="0.2">
      <c r="A78" s="466">
        <v>485</v>
      </c>
      <c r="B78" s="433" t="s">
        <v>423</v>
      </c>
      <c r="C78" s="446"/>
      <c r="D78" s="446"/>
      <c r="E78" s="446"/>
      <c r="F78" s="446">
        <f t="shared" si="5"/>
        <v>0</v>
      </c>
      <c r="G78" s="462"/>
      <c r="I78" s="449">
        <v>485</v>
      </c>
      <c r="J78" s="411">
        <f t="shared" si="4"/>
        <v>0</v>
      </c>
      <c r="K78" s="406" t="s">
        <v>41</v>
      </c>
      <c r="L78" s="406" t="s">
        <v>41</v>
      </c>
      <c r="N78" s="449">
        <v>485</v>
      </c>
      <c r="O78" s="406" t="s">
        <v>41</v>
      </c>
      <c r="P78" s="406" t="s">
        <v>41</v>
      </c>
      <c r="Q78" s="406" t="s">
        <v>41</v>
      </c>
    </row>
    <row r="79" spans="1:17" x14ac:dyDescent="0.2">
      <c r="A79" s="466">
        <v>486</v>
      </c>
      <c r="B79" s="433" t="s">
        <v>419</v>
      </c>
      <c r="C79" s="446"/>
      <c r="D79" s="446"/>
      <c r="E79" s="446"/>
      <c r="F79" s="446">
        <f t="shared" si="5"/>
        <v>0</v>
      </c>
      <c r="G79" s="462"/>
      <c r="I79" s="449">
        <v>486</v>
      </c>
      <c r="J79" s="411">
        <f t="shared" si="4"/>
        <v>0</v>
      </c>
      <c r="K79" s="406" t="s">
        <v>41</v>
      </c>
      <c r="L79" s="406" t="s">
        <v>41</v>
      </c>
      <c r="N79" s="449">
        <v>486</v>
      </c>
      <c r="O79" s="406" t="s">
        <v>41</v>
      </c>
      <c r="P79" s="406" t="s">
        <v>41</v>
      </c>
      <c r="Q79" s="406" t="s">
        <v>41</v>
      </c>
    </row>
    <row r="80" spans="1:17" ht="25.5" x14ac:dyDescent="0.2">
      <c r="A80" s="466">
        <v>487</v>
      </c>
      <c r="B80" s="468" t="s">
        <v>420</v>
      </c>
      <c r="C80" s="463"/>
      <c r="D80" s="463"/>
      <c r="E80" s="446"/>
      <c r="F80" s="446">
        <f t="shared" si="5"/>
        <v>0</v>
      </c>
      <c r="G80" s="465"/>
      <c r="I80" s="449">
        <v>487</v>
      </c>
      <c r="J80" s="411">
        <f>G80*1000</f>
        <v>0</v>
      </c>
      <c r="K80" s="406" t="s">
        <v>41</v>
      </c>
      <c r="L80" s="406" t="s">
        <v>41</v>
      </c>
      <c r="N80" s="449">
        <v>487</v>
      </c>
      <c r="O80" s="411">
        <f>J80-Basisdaten!C74</f>
        <v>0</v>
      </c>
      <c r="P80" s="406" t="s">
        <v>41</v>
      </c>
      <c r="Q80" s="406" t="s">
        <v>41</v>
      </c>
    </row>
    <row r="81" spans="1:17" x14ac:dyDescent="0.2">
      <c r="A81" s="466">
        <v>489</v>
      </c>
      <c r="B81" s="467" t="s">
        <v>204</v>
      </c>
      <c r="C81" s="463"/>
      <c r="D81" s="463"/>
      <c r="E81" s="446"/>
      <c r="F81" s="446">
        <f t="shared" si="5"/>
        <v>0</v>
      </c>
      <c r="G81" s="465"/>
      <c r="I81" s="449">
        <v>489</v>
      </c>
      <c r="J81" s="411">
        <f>G81*1000</f>
        <v>0</v>
      </c>
      <c r="K81" s="406" t="s">
        <v>41</v>
      </c>
      <c r="L81" s="406" t="s">
        <v>41</v>
      </c>
      <c r="N81" s="449">
        <v>489</v>
      </c>
      <c r="O81" s="411">
        <f>J81-Basisdaten!C75</f>
        <v>0</v>
      </c>
      <c r="P81" s="406" t="s">
        <v>41</v>
      </c>
      <c r="Q81" s="406" t="s">
        <v>41</v>
      </c>
    </row>
    <row r="82" spans="1:17" x14ac:dyDescent="0.2">
      <c r="A82" s="472" t="s">
        <v>406</v>
      </c>
      <c r="B82" s="471" t="s">
        <v>354</v>
      </c>
      <c r="C82" s="463"/>
      <c r="D82" s="463"/>
      <c r="E82" s="446"/>
      <c r="F82" s="463">
        <f t="shared" si="5"/>
        <v>0</v>
      </c>
      <c r="G82" s="465"/>
      <c r="I82" s="449">
        <v>4895</v>
      </c>
      <c r="J82" s="411">
        <f>+G82*1000</f>
        <v>0</v>
      </c>
      <c r="K82" s="406" t="s">
        <v>41</v>
      </c>
      <c r="L82" s="406" t="s">
        <v>41</v>
      </c>
      <c r="N82" s="449">
        <v>4895</v>
      </c>
      <c r="O82" s="411">
        <f>J82-Basisdaten!C76</f>
        <v>0</v>
      </c>
      <c r="P82" s="406" t="s">
        <v>41</v>
      </c>
      <c r="Q82" s="406" t="s">
        <v>41</v>
      </c>
    </row>
    <row r="83" spans="1:17" x14ac:dyDescent="0.2">
      <c r="A83" s="405"/>
      <c r="B83" s="404" t="s">
        <v>320</v>
      </c>
      <c r="C83" s="441"/>
      <c r="D83" s="441"/>
      <c r="E83" s="441"/>
      <c r="F83" s="441">
        <f t="shared" si="5"/>
        <v>0</v>
      </c>
      <c r="G83" s="464"/>
      <c r="I83" s="432"/>
      <c r="J83" s="406" t="s">
        <v>41</v>
      </c>
      <c r="K83" s="406" t="s">
        <v>41</v>
      </c>
      <c r="L83" s="406" t="s">
        <v>41</v>
      </c>
      <c r="N83" s="432"/>
      <c r="O83" s="406" t="s">
        <v>41</v>
      </c>
      <c r="P83" s="406" t="s">
        <v>41</v>
      </c>
      <c r="Q83" s="406" t="s">
        <v>41</v>
      </c>
    </row>
    <row r="84" spans="1:17" x14ac:dyDescent="0.2">
      <c r="A84" s="405"/>
      <c r="B84" s="404" t="s">
        <v>421</v>
      </c>
      <c r="C84" s="441"/>
      <c r="D84" s="441"/>
      <c r="E84" s="441"/>
      <c r="F84" s="441">
        <f t="shared" si="5"/>
        <v>0</v>
      </c>
      <c r="G84" s="464"/>
      <c r="I84" s="438"/>
      <c r="J84" s="406" t="s">
        <v>41</v>
      </c>
      <c r="K84" s="406" t="s">
        <v>41</v>
      </c>
      <c r="L84" s="406" t="s">
        <v>41</v>
      </c>
      <c r="N84" s="438"/>
      <c r="O84" s="406" t="s">
        <v>41</v>
      </c>
      <c r="P84" s="406" t="s">
        <v>41</v>
      </c>
      <c r="Q84" s="406" t="s">
        <v>41</v>
      </c>
    </row>
    <row r="85" spans="1:17" x14ac:dyDescent="0.2">
      <c r="A85" s="457">
        <v>3</v>
      </c>
      <c r="B85" s="434" t="s">
        <v>21</v>
      </c>
      <c r="C85" s="509"/>
      <c r="D85" s="510"/>
      <c r="E85" s="510"/>
      <c r="F85" s="510">
        <f t="shared" si="5"/>
        <v>0</v>
      </c>
      <c r="G85" s="462"/>
      <c r="H85" s="458"/>
      <c r="I85" s="432">
        <v>3</v>
      </c>
      <c r="J85" s="411">
        <f>G85*1000</f>
        <v>0</v>
      </c>
      <c r="K85" s="411">
        <f>+E85*1000</f>
        <v>0</v>
      </c>
      <c r="L85" s="406" t="s">
        <v>41</v>
      </c>
      <c r="M85" s="458"/>
      <c r="N85" s="432">
        <v>3</v>
      </c>
      <c r="O85" s="411">
        <f>J85-Basisdaten!C22</f>
        <v>0</v>
      </c>
      <c r="P85" s="411">
        <f>K85-Basisdaten!D22</f>
        <v>0</v>
      </c>
      <c r="Q85" s="406" t="s">
        <v>41</v>
      </c>
    </row>
    <row r="86" spans="1:17" x14ac:dyDescent="0.2">
      <c r="A86" s="461">
        <v>4</v>
      </c>
      <c r="B86" s="460" t="s">
        <v>20</v>
      </c>
      <c r="C86" s="511"/>
      <c r="D86" s="512"/>
      <c r="E86" s="512"/>
      <c r="F86" s="512">
        <f t="shared" si="5"/>
        <v>0</v>
      </c>
      <c r="G86" s="459"/>
      <c r="H86" s="458"/>
      <c r="I86" s="438">
        <v>4</v>
      </c>
      <c r="J86" s="401">
        <f>+G86*1000</f>
        <v>0</v>
      </c>
      <c r="K86" s="406" t="s">
        <v>41</v>
      </c>
      <c r="L86" s="406" t="s">
        <v>41</v>
      </c>
      <c r="M86" s="458"/>
      <c r="N86" s="438">
        <v>4</v>
      </c>
      <c r="O86" s="401">
        <f>J86-Basisdaten!C51</f>
        <v>0</v>
      </c>
      <c r="P86" s="406" t="s">
        <v>41</v>
      </c>
      <c r="Q86" s="406" t="s">
        <v>41</v>
      </c>
    </row>
    <row r="87" spans="1:17" x14ac:dyDescent="0.2">
      <c r="A87" s="457"/>
      <c r="B87" s="433"/>
      <c r="C87" s="456"/>
      <c r="D87" s="456"/>
      <c r="E87" s="456"/>
      <c r="F87" s="456"/>
      <c r="G87" s="456"/>
      <c r="H87" s="423"/>
      <c r="I87" s="432"/>
      <c r="J87" s="431"/>
      <c r="K87" s="431"/>
      <c r="L87" s="431"/>
      <c r="M87" s="423"/>
      <c r="N87" s="432"/>
      <c r="O87" s="455"/>
      <c r="P87" s="431"/>
      <c r="Q87" s="431"/>
    </row>
    <row r="88" spans="1:17" x14ac:dyDescent="0.2">
      <c r="A88" s="454" t="s">
        <v>424</v>
      </c>
      <c r="B88" s="453"/>
      <c r="C88" s="452"/>
      <c r="D88" s="452"/>
      <c r="E88" s="452"/>
      <c r="F88" s="452"/>
      <c r="G88" s="452"/>
      <c r="H88" s="439"/>
      <c r="I88" s="450"/>
      <c r="J88" s="451"/>
      <c r="K88" s="451"/>
      <c r="L88" s="451"/>
      <c r="M88" s="433"/>
      <c r="N88" s="450"/>
      <c r="O88" s="428"/>
      <c r="P88" s="428"/>
      <c r="Q88" s="428"/>
    </row>
    <row r="89" spans="1:17" x14ac:dyDescent="0.2">
      <c r="A89" s="410">
        <v>50</v>
      </c>
      <c r="B89" s="423" t="s">
        <v>205</v>
      </c>
      <c r="C89" s="446"/>
      <c r="D89" s="446"/>
      <c r="E89" s="446"/>
      <c r="F89" s="446">
        <f t="shared" ref="F89:F115" si="6">+D89-E89</f>
        <v>0</v>
      </c>
      <c r="G89" s="445"/>
      <c r="I89" s="449">
        <v>50</v>
      </c>
      <c r="J89" s="411">
        <f t="shared" ref="J89:J101" si="7">G89*1000</f>
        <v>0</v>
      </c>
      <c r="K89" s="411">
        <f t="shared" ref="K89:K101" si="8">+E89*1000</f>
        <v>0</v>
      </c>
      <c r="L89" s="411">
        <f>+C89*1000</f>
        <v>0</v>
      </c>
      <c r="N89" s="449">
        <v>50</v>
      </c>
      <c r="O89" s="411">
        <f>J89-Basisdaten!C80</f>
        <v>0</v>
      </c>
      <c r="P89" s="411">
        <f>K89-Basisdaten!D80</f>
        <v>0</v>
      </c>
      <c r="Q89" s="411">
        <f>L89-Basisdaten!E80</f>
        <v>0</v>
      </c>
    </row>
    <row r="90" spans="1:17" x14ac:dyDescent="0.2">
      <c r="A90" s="410">
        <v>51</v>
      </c>
      <c r="B90" s="423" t="s">
        <v>206</v>
      </c>
      <c r="C90" s="446"/>
      <c r="D90" s="446"/>
      <c r="E90" s="446"/>
      <c r="F90" s="446">
        <f t="shared" si="6"/>
        <v>0</v>
      </c>
      <c r="G90" s="445"/>
      <c r="I90" s="449">
        <v>51</v>
      </c>
      <c r="J90" s="411">
        <f t="shared" si="7"/>
        <v>0</v>
      </c>
      <c r="K90" s="411">
        <f t="shared" si="8"/>
        <v>0</v>
      </c>
      <c r="L90" s="411"/>
      <c r="N90" s="449">
        <v>51</v>
      </c>
      <c r="O90" s="411">
        <f>J90-Basisdaten!C81</f>
        <v>0</v>
      </c>
      <c r="P90" s="411">
        <f>K90-Basisdaten!D81</f>
        <v>0</v>
      </c>
      <c r="Q90" s="411">
        <f>L90-Basisdaten!E81</f>
        <v>0</v>
      </c>
    </row>
    <row r="91" spans="1:17" x14ac:dyDescent="0.2">
      <c r="A91" s="410">
        <v>52</v>
      </c>
      <c r="B91" s="423" t="s">
        <v>207</v>
      </c>
      <c r="C91" s="446"/>
      <c r="D91" s="446"/>
      <c r="E91" s="446"/>
      <c r="F91" s="446">
        <f t="shared" si="6"/>
        <v>0</v>
      </c>
      <c r="G91" s="445"/>
      <c r="I91" s="449">
        <v>52</v>
      </c>
      <c r="J91" s="411">
        <f t="shared" si="7"/>
        <v>0</v>
      </c>
      <c r="K91" s="411">
        <f t="shared" si="8"/>
        <v>0</v>
      </c>
      <c r="L91" s="411"/>
      <c r="N91" s="449">
        <v>52</v>
      </c>
      <c r="O91" s="411">
        <f>J91-Basisdaten!C82</f>
        <v>0</v>
      </c>
      <c r="P91" s="411">
        <f>K91-Basisdaten!D82</f>
        <v>0</v>
      </c>
      <c r="Q91" s="411">
        <f>L91-Basisdaten!E82</f>
        <v>0</v>
      </c>
    </row>
    <row r="92" spans="1:17" x14ac:dyDescent="0.2">
      <c r="A92" s="410">
        <v>54</v>
      </c>
      <c r="B92" s="423" t="s">
        <v>208</v>
      </c>
      <c r="C92" s="446"/>
      <c r="D92" s="446"/>
      <c r="E92" s="446"/>
      <c r="F92" s="446">
        <f t="shared" si="6"/>
        <v>0</v>
      </c>
      <c r="G92" s="445"/>
      <c r="I92" s="449">
        <v>54</v>
      </c>
      <c r="J92" s="411">
        <f t="shared" si="7"/>
        <v>0</v>
      </c>
      <c r="K92" s="411">
        <f t="shared" si="8"/>
        <v>0</v>
      </c>
      <c r="L92" s="411"/>
      <c r="N92" s="449">
        <v>54</v>
      </c>
      <c r="O92" s="411">
        <f>J92-Basisdaten!C83</f>
        <v>0</v>
      </c>
      <c r="P92" s="411">
        <f>K92-Basisdaten!D83</f>
        <v>0</v>
      </c>
      <c r="Q92" s="411">
        <f>L92-Basisdaten!E83</f>
        <v>0</v>
      </c>
    </row>
    <row r="93" spans="1:17" x14ac:dyDescent="0.2">
      <c r="A93" s="410">
        <v>55</v>
      </c>
      <c r="B93" s="423" t="s">
        <v>209</v>
      </c>
      <c r="C93" s="446"/>
      <c r="D93" s="446"/>
      <c r="E93" s="446"/>
      <c r="F93" s="446">
        <f t="shared" si="6"/>
        <v>0</v>
      </c>
      <c r="G93" s="445"/>
      <c r="I93" s="449">
        <v>55</v>
      </c>
      <c r="J93" s="411">
        <f t="shared" si="7"/>
        <v>0</v>
      </c>
      <c r="K93" s="411">
        <f t="shared" si="8"/>
        <v>0</v>
      </c>
      <c r="L93" s="411"/>
      <c r="N93" s="449">
        <v>55</v>
      </c>
      <c r="O93" s="411">
        <f>J93-Basisdaten!C84</f>
        <v>0</v>
      </c>
      <c r="P93" s="411">
        <f>K93-Basisdaten!D84</f>
        <v>0</v>
      </c>
      <c r="Q93" s="411">
        <f>L93-Basisdaten!E84</f>
        <v>0</v>
      </c>
    </row>
    <row r="94" spans="1:17" x14ac:dyDescent="0.2">
      <c r="A94" s="410">
        <v>56</v>
      </c>
      <c r="B94" s="423" t="s">
        <v>210</v>
      </c>
      <c r="C94" s="446"/>
      <c r="D94" s="446"/>
      <c r="E94" s="446"/>
      <c r="F94" s="446">
        <f t="shared" si="6"/>
        <v>0</v>
      </c>
      <c r="G94" s="445"/>
      <c r="I94" s="449">
        <v>56</v>
      </c>
      <c r="J94" s="411">
        <f t="shared" si="7"/>
        <v>0</v>
      </c>
      <c r="K94" s="411">
        <f t="shared" si="8"/>
        <v>0</v>
      </c>
      <c r="L94" s="411"/>
      <c r="N94" s="449">
        <v>56</v>
      </c>
      <c r="O94" s="411">
        <f>J94-Basisdaten!C85</f>
        <v>0</v>
      </c>
      <c r="P94" s="411">
        <f>K94-Basisdaten!D85</f>
        <v>0</v>
      </c>
      <c r="Q94" s="411">
        <f>L94-Basisdaten!E85</f>
        <v>0</v>
      </c>
    </row>
    <row r="95" spans="1:17" x14ac:dyDescent="0.2">
      <c r="A95" s="410">
        <v>57</v>
      </c>
      <c r="B95" s="397" t="s">
        <v>211</v>
      </c>
      <c r="C95" s="446"/>
      <c r="D95" s="446"/>
      <c r="E95" s="446"/>
      <c r="F95" s="446">
        <f t="shared" si="6"/>
        <v>0</v>
      </c>
      <c r="G95" s="445"/>
      <c r="I95" s="449">
        <v>57</v>
      </c>
      <c r="J95" s="411">
        <f t="shared" si="7"/>
        <v>0</v>
      </c>
      <c r="K95" s="411">
        <f t="shared" si="8"/>
        <v>0</v>
      </c>
      <c r="L95" s="411">
        <f>+C95*1000</f>
        <v>0</v>
      </c>
      <c r="N95" s="449">
        <v>57</v>
      </c>
      <c r="O95" s="411">
        <f>J95-Basisdaten!C86</f>
        <v>0</v>
      </c>
      <c r="P95" s="411">
        <f>K95-Basisdaten!D86</f>
        <v>0</v>
      </c>
      <c r="Q95" s="411">
        <f>L95-Basisdaten!E86</f>
        <v>0</v>
      </c>
    </row>
    <row r="96" spans="1:17" x14ac:dyDescent="0.2">
      <c r="A96" s="410">
        <v>580</v>
      </c>
      <c r="B96" s="447" t="s">
        <v>425</v>
      </c>
      <c r="C96" s="446"/>
      <c r="D96" s="446"/>
      <c r="E96" s="446"/>
      <c r="F96" s="446">
        <f t="shared" si="6"/>
        <v>0</v>
      </c>
      <c r="G96" s="445"/>
      <c r="I96" s="449">
        <v>580</v>
      </c>
      <c r="J96" s="411">
        <f t="shared" si="7"/>
        <v>0</v>
      </c>
      <c r="K96" s="411">
        <f t="shared" si="8"/>
        <v>0</v>
      </c>
      <c r="L96" s="411"/>
      <c r="N96" s="449">
        <v>580</v>
      </c>
      <c r="O96" s="411">
        <f>J96-Basisdaten!C87</f>
        <v>0</v>
      </c>
      <c r="P96" s="411">
        <f>K96-Basisdaten!D87</f>
        <v>0</v>
      </c>
      <c r="Q96" s="411">
        <f>L96-Basisdaten!E87</f>
        <v>0</v>
      </c>
    </row>
    <row r="97" spans="1:17" x14ac:dyDescent="0.2">
      <c r="A97" s="410">
        <v>582</v>
      </c>
      <c r="B97" s="447" t="s">
        <v>426</v>
      </c>
      <c r="C97" s="446"/>
      <c r="D97" s="446"/>
      <c r="E97" s="446"/>
      <c r="F97" s="446">
        <f t="shared" si="6"/>
        <v>0</v>
      </c>
      <c r="G97" s="445"/>
      <c r="I97" s="449">
        <v>582</v>
      </c>
      <c r="J97" s="411">
        <f t="shared" si="7"/>
        <v>0</v>
      </c>
      <c r="K97" s="411">
        <f t="shared" si="8"/>
        <v>0</v>
      </c>
      <c r="L97" s="411"/>
      <c r="N97" s="449">
        <v>582</v>
      </c>
      <c r="O97" s="411">
        <f t="shared" ref="O97:Q101" si="9">J97</f>
        <v>0</v>
      </c>
      <c r="P97" s="411">
        <f t="shared" si="9"/>
        <v>0</v>
      </c>
      <c r="Q97" s="411">
        <f t="shared" si="9"/>
        <v>0</v>
      </c>
    </row>
    <row r="98" spans="1:17" x14ac:dyDescent="0.2">
      <c r="A98" s="410">
        <v>584</v>
      </c>
      <c r="B98" s="397" t="s">
        <v>427</v>
      </c>
      <c r="C98" s="446"/>
      <c r="D98" s="446"/>
      <c r="E98" s="446"/>
      <c r="F98" s="446">
        <f t="shared" si="6"/>
        <v>0</v>
      </c>
      <c r="G98" s="445"/>
      <c r="I98" s="449">
        <v>584</v>
      </c>
      <c r="J98" s="411">
        <f t="shared" si="7"/>
        <v>0</v>
      </c>
      <c r="K98" s="411">
        <f t="shared" si="8"/>
        <v>0</v>
      </c>
      <c r="L98" s="411"/>
      <c r="N98" s="449">
        <v>584</v>
      </c>
      <c r="O98" s="411">
        <f t="shared" si="9"/>
        <v>0</v>
      </c>
      <c r="P98" s="411">
        <f t="shared" si="9"/>
        <v>0</v>
      </c>
      <c r="Q98" s="411">
        <f t="shared" si="9"/>
        <v>0</v>
      </c>
    </row>
    <row r="99" spans="1:17" ht="25.5" x14ac:dyDescent="0.2">
      <c r="A99" s="410">
        <v>585</v>
      </c>
      <c r="B99" s="447" t="s">
        <v>428</v>
      </c>
      <c r="C99" s="446"/>
      <c r="D99" s="446"/>
      <c r="E99" s="446"/>
      <c r="F99" s="446">
        <f t="shared" si="6"/>
        <v>0</v>
      </c>
      <c r="G99" s="445"/>
      <c r="I99" s="449">
        <v>585</v>
      </c>
      <c r="J99" s="411">
        <f t="shared" si="7"/>
        <v>0</v>
      </c>
      <c r="K99" s="411">
        <f t="shared" si="8"/>
        <v>0</v>
      </c>
      <c r="L99" s="411"/>
      <c r="N99" s="449">
        <v>585</v>
      </c>
      <c r="O99" s="411">
        <f t="shared" si="9"/>
        <v>0</v>
      </c>
      <c r="P99" s="411">
        <f t="shared" si="9"/>
        <v>0</v>
      </c>
      <c r="Q99" s="411">
        <f t="shared" si="9"/>
        <v>0</v>
      </c>
    </row>
    <row r="100" spans="1:17" x14ac:dyDescent="0.2">
      <c r="A100" s="410">
        <v>586</v>
      </c>
      <c r="B100" s="397" t="s">
        <v>429</v>
      </c>
      <c r="C100" s="446"/>
      <c r="D100" s="446"/>
      <c r="E100" s="446"/>
      <c r="F100" s="446">
        <f t="shared" si="6"/>
        <v>0</v>
      </c>
      <c r="G100" s="445"/>
      <c r="I100" s="449">
        <v>586</v>
      </c>
      <c r="J100" s="411">
        <f t="shared" si="7"/>
        <v>0</v>
      </c>
      <c r="K100" s="411">
        <f t="shared" si="8"/>
        <v>0</v>
      </c>
      <c r="L100" s="411"/>
      <c r="N100" s="449">
        <v>586</v>
      </c>
      <c r="O100" s="411">
        <f t="shared" si="9"/>
        <v>0</v>
      </c>
      <c r="P100" s="411">
        <f t="shared" si="9"/>
        <v>0</v>
      </c>
      <c r="Q100" s="411">
        <f t="shared" si="9"/>
        <v>0</v>
      </c>
    </row>
    <row r="101" spans="1:17" x14ac:dyDescent="0.2">
      <c r="A101" s="410">
        <v>589</v>
      </c>
      <c r="B101" s="397" t="s">
        <v>430</v>
      </c>
      <c r="C101" s="446"/>
      <c r="D101" s="446"/>
      <c r="E101" s="446"/>
      <c r="F101" s="446">
        <f t="shared" si="6"/>
        <v>0</v>
      </c>
      <c r="G101" s="445"/>
      <c r="I101" s="449">
        <v>589</v>
      </c>
      <c r="J101" s="411">
        <f t="shared" si="7"/>
        <v>0</v>
      </c>
      <c r="K101" s="411">
        <f t="shared" si="8"/>
        <v>0</v>
      </c>
      <c r="L101" s="411"/>
      <c r="N101" s="449">
        <v>589</v>
      </c>
      <c r="O101" s="411">
        <f t="shared" si="9"/>
        <v>0</v>
      </c>
      <c r="P101" s="411">
        <f t="shared" si="9"/>
        <v>0</v>
      </c>
      <c r="Q101" s="411">
        <f t="shared" si="9"/>
        <v>0</v>
      </c>
    </row>
    <row r="102" spans="1:17" x14ac:dyDescent="0.2">
      <c r="A102" s="405">
        <v>5</v>
      </c>
      <c r="B102" s="404" t="s">
        <v>325</v>
      </c>
      <c r="C102" s="441"/>
      <c r="D102" s="441"/>
      <c r="E102" s="441"/>
      <c r="F102" s="441">
        <f t="shared" si="6"/>
        <v>0</v>
      </c>
      <c r="G102" s="440"/>
      <c r="I102" s="444">
        <v>5</v>
      </c>
      <c r="J102" s="443">
        <f t="shared" ref="J102:J111" si="10">G102*1000</f>
        <v>0</v>
      </c>
      <c r="K102" s="443">
        <f t="shared" ref="K102:K111" si="11">+E102*1000</f>
        <v>0</v>
      </c>
      <c r="L102" s="443">
        <f>+C102*1000</f>
        <v>0</v>
      </c>
      <c r="N102" s="444">
        <v>5</v>
      </c>
      <c r="O102" s="443">
        <f>J102-Basisdaten!C88-Basisdaten!C86</f>
        <v>0</v>
      </c>
      <c r="P102" s="443">
        <f>K102-Basisdaten!D88-Basisdaten!D86</f>
        <v>0</v>
      </c>
      <c r="Q102" s="443">
        <f>L102-Basisdaten!E88-Basisdaten!E86</f>
        <v>0</v>
      </c>
    </row>
    <row r="103" spans="1:17" x14ac:dyDescent="0.2">
      <c r="A103" s="410">
        <v>60</v>
      </c>
      <c r="B103" s="447" t="s">
        <v>431</v>
      </c>
      <c r="C103" s="446"/>
      <c r="D103" s="446"/>
      <c r="E103" s="446"/>
      <c r="F103" s="446">
        <f t="shared" si="6"/>
        <v>0</v>
      </c>
      <c r="G103" s="445"/>
      <c r="I103" s="449">
        <v>60</v>
      </c>
      <c r="J103" s="411">
        <f t="shared" si="10"/>
        <v>0</v>
      </c>
      <c r="K103" s="411">
        <f t="shared" si="11"/>
        <v>0</v>
      </c>
      <c r="L103" s="411">
        <f>+C103*1000</f>
        <v>0</v>
      </c>
      <c r="N103" s="449">
        <v>60</v>
      </c>
      <c r="O103" s="411">
        <f>J103-Basisdaten!C90</f>
        <v>0</v>
      </c>
      <c r="P103" s="411">
        <f>K103-Basisdaten!D90</f>
        <v>0</v>
      </c>
      <c r="Q103" s="411">
        <f>L103-Basisdaten!E90</f>
        <v>0</v>
      </c>
    </row>
    <row r="104" spans="1:17" x14ac:dyDescent="0.2">
      <c r="A104" s="410">
        <v>61</v>
      </c>
      <c r="B104" s="447" t="s">
        <v>432</v>
      </c>
      <c r="C104" s="446"/>
      <c r="D104" s="446"/>
      <c r="E104" s="446"/>
      <c r="F104" s="446">
        <f t="shared" si="6"/>
        <v>0</v>
      </c>
      <c r="G104" s="445"/>
      <c r="I104" s="449">
        <v>61</v>
      </c>
      <c r="J104" s="411">
        <f t="shared" si="10"/>
        <v>0</v>
      </c>
      <c r="K104" s="411">
        <f t="shared" si="11"/>
        <v>0</v>
      </c>
      <c r="L104" s="411">
        <f t="shared" ref="L104:L109" si="12">+C104*1000</f>
        <v>0</v>
      </c>
      <c r="N104" s="449">
        <v>61</v>
      </c>
      <c r="O104" s="411">
        <f>J104-Basisdaten!C91</f>
        <v>0</v>
      </c>
      <c r="P104" s="411">
        <f>K104-Basisdaten!D91</f>
        <v>0</v>
      </c>
      <c r="Q104" s="411">
        <f>L104-Basisdaten!E91</f>
        <v>0</v>
      </c>
    </row>
    <row r="105" spans="1:17" x14ac:dyDescent="0.2">
      <c r="A105" s="410">
        <v>62</v>
      </c>
      <c r="B105" s="397" t="s">
        <v>214</v>
      </c>
      <c r="C105" s="446"/>
      <c r="D105" s="446"/>
      <c r="E105" s="446"/>
      <c r="F105" s="446">
        <f t="shared" si="6"/>
        <v>0</v>
      </c>
      <c r="G105" s="445"/>
      <c r="I105" s="449">
        <v>62</v>
      </c>
      <c r="J105" s="411">
        <f t="shared" si="10"/>
        <v>0</v>
      </c>
      <c r="K105" s="411">
        <f t="shared" si="11"/>
        <v>0</v>
      </c>
      <c r="L105" s="411">
        <f t="shared" si="12"/>
        <v>0</v>
      </c>
      <c r="N105" s="449">
        <v>62</v>
      </c>
      <c r="O105" s="411">
        <f>J105-Basisdaten!C92</f>
        <v>0</v>
      </c>
      <c r="P105" s="411">
        <f>K105-Basisdaten!D92</f>
        <v>0</v>
      </c>
      <c r="Q105" s="411">
        <f>L105-Basisdaten!E92</f>
        <v>0</v>
      </c>
    </row>
    <row r="106" spans="1:17" x14ac:dyDescent="0.2">
      <c r="A106" s="410">
        <v>63</v>
      </c>
      <c r="B106" s="397" t="s">
        <v>215</v>
      </c>
      <c r="C106" s="446"/>
      <c r="D106" s="446"/>
      <c r="E106" s="446"/>
      <c r="F106" s="446">
        <f t="shared" si="6"/>
        <v>0</v>
      </c>
      <c r="G106" s="445"/>
      <c r="I106" s="449">
        <v>63</v>
      </c>
      <c r="J106" s="411">
        <f t="shared" si="10"/>
        <v>0</v>
      </c>
      <c r="K106" s="411">
        <f t="shared" si="11"/>
        <v>0</v>
      </c>
      <c r="L106" s="411">
        <f t="shared" si="12"/>
        <v>0</v>
      </c>
      <c r="N106" s="449">
        <v>63</v>
      </c>
      <c r="O106" s="411">
        <f>J106-Basisdaten!C93</f>
        <v>0</v>
      </c>
      <c r="P106" s="411">
        <f>K106-Basisdaten!D93</f>
        <v>0</v>
      </c>
      <c r="Q106" s="411">
        <f>L106-Basisdaten!E93</f>
        <v>0</v>
      </c>
    </row>
    <row r="107" spans="1:17" x14ac:dyDescent="0.2">
      <c r="A107" s="410">
        <v>64</v>
      </c>
      <c r="B107" s="397" t="s">
        <v>216</v>
      </c>
      <c r="C107" s="446"/>
      <c r="D107" s="446"/>
      <c r="E107" s="446"/>
      <c r="F107" s="446">
        <f t="shared" si="6"/>
        <v>0</v>
      </c>
      <c r="G107" s="445"/>
      <c r="I107" s="449">
        <v>64</v>
      </c>
      <c r="J107" s="411">
        <f t="shared" si="10"/>
        <v>0</v>
      </c>
      <c r="K107" s="411">
        <f t="shared" si="11"/>
        <v>0</v>
      </c>
      <c r="L107" s="411">
        <f t="shared" si="12"/>
        <v>0</v>
      </c>
      <c r="N107" s="449">
        <v>64</v>
      </c>
      <c r="O107" s="411">
        <f>J107-Basisdaten!C94</f>
        <v>0</v>
      </c>
      <c r="P107" s="411">
        <f>K107-Basisdaten!D94</f>
        <v>0</v>
      </c>
      <c r="Q107" s="411">
        <f>L107-Basisdaten!E94</f>
        <v>0</v>
      </c>
    </row>
    <row r="108" spans="1:17" x14ac:dyDescent="0.2">
      <c r="A108" s="410">
        <v>65</v>
      </c>
      <c r="B108" s="397" t="s">
        <v>217</v>
      </c>
      <c r="C108" s="446"/>
      <c r="D108" s="446"/>
      <c r="E108" s="446"/>
      <c r="F108" s="446">
        <f t="shared" si="6"/>
        <v>0</v>
      </c>
      <c r="G108" s="445"/>
      <c r="I108" s="449">
        <v>65</v>
      </c>
      <c r="J108" s="411">
        <f t="shared" si="10"/>
        <v>0</v>
      </c>
      <c r="K108" s="411">
        <f t="shared" si="11"/>
        <v>0</v>
      </c>
      <c r="L108" s="411">
        <f t="shared" si="12"/>
        <v>0</v>
      </c>
      <c r="N108" s="449">
        <v>65</v>
      </c>
      <c r="O108" s="411">
        <f>J108-Basisdaten!C95</f>
        <v>0</v>
      </c>
      <c r="P108" s="411">
        <f>K108-Basisdaten!D95</f>
        <v>0</v>
      </c>
      <c r="Q108" s="411">
        <f>L108-Basisdaten!E95</f>
        <v>0</v>
      </c>
    </row>
    <row r="109" spans="1:17" x14ac:dyDescent="0.2">
      <c r="A109" s="410">
        <v>66</v>
      </c>
      <c r="B109" s="447" t="s">
        <v>218</v>
      </c>
      <c r="C109" s="446"/>
      <c r="D109" s="446"/>
      <c r="E109" s="446"/>
      <c r="F109" s="446">
        <f t="shared" si="6"/>
        <v>0</v>
      </c>
      <c r="G109" s="445"/>
      <c r="I109" s="449">
        <v>66</v>
      </c>
      <c r="J109" s="411">
        <f t="shared" si="10"/>
        <v>0</v>
      </c>
      <c r="K109" s="411">
        <f t="shared" si="11"/>
        <v>0</v>
      </c>
      <c r="L109" s="411">
        <f t="shared" si="12"/>
        <v>0</v>
      </c>
      <c r="N109" s="449">
        <v>66</v>
      </c>
      <c r="O109" s="411">
        <f>J109-Basisdaten!C96</f>
        <v>0</v>
      </c>
      <c r="P109" s="411">
        <f>K109-Basisdaten!D96</f>
        <v>0</v>
      </c>
      <c r="Q109" s="411">
        <f>L109-Basisdaten!E96</f>
        <v>0</v>
      </c>
    </row>
    <row r="110" spans="1:17" x14ac:dyDescent="0.2">
      <c r="A110" s="410">
        <v>67</v>
      </c>
      <c r="B110" s="397" t="s">
        <v>211</v>
      </c>
      <c r="C110" s="446"/>
      <c r="D110" s="446"/>
      <c r="E110" s="446"/>
      <c r="F110" s="446">
        <f t="shared" si="6"/>
        <v>0</v>
      </c>
      <c r="G110" s="445"/>
      <c r="I110" s="449">
        <v>67</v>
      </c>
      <c r="J110" s="411">
        <f t="shared" si="10"/>
        <v>0</v>
      </c>
      <c r="K110" s="411">
        <f t="shared" si="11"/>
        <v>0</v>
      </c>
      <c r="L110" s="411">
        <f>+C110*1000</f>
        <v>0</v>
      </c>
      <c r="N110" s="449">
        <v>67</v>
      </c>
      <c r="O110" s="411">
        <f>J110-Basisdaten!C97</f>
        <v>0</v>
      </c>
      <c r="P110" s="411">
        <f>K110-Basisdaten!D97</f>
        <v>0</v>
      </c>
      <c r="Q110" s="411">
        <f>L110-Basisdaten!E97</f>
        <v>0</v>
      </c>
    </row>
    <row r="111" spans="1:17" ht="25.5" x14ac:dyDescent="0.2">
      <c r="A111" s="448" t="s">
        <v>370</v>
      </c>
      <c r="B111" s="447" t="s">
        <v>433</v>
      </c>
      <c r="C111" s="446"/>
      <c r="D111" s="446"/>
      <c r="E111" s="446"/>
      <c r="F111" s="446">
        <f t="shared" si="6"/>
        <v>0</v>
      </c>
      <c r="G111" s="445"/>
      <c r="I111" s="448" t="s">
        <v>370</v>
      </c>
      <c r="J111" s="411">
        <f t="shared" si="10"/>
        <v>0</v>
      </c>
      <c r="K111" s="411">
        <f t="shared" si="11"/>
        <v>0</v>
      </c>
      <c r="L111" s="411">
        <f>+C111*1000</f>
        <v>0</v>
      </c>
      <c r="N111" s="448" t="s">
        <v>370</v>
      </c>
      <c r="O111" s="411">
        <f>J111-Basisdaten!C98</f>
        <v>0</v>
      </c>
      <c r="P111" s="411">
        <f>K111-Basisdaten!D98</f>
        <v>0</v>
      </c>
      <c r="Q111" s="411">
        <f>L111-Basisdaten!E98</f>
        <v>0</v>
      </c>
    </row>
    <row r="112" spans="1:17" ht="51" x14ac:dyDescent="0.2">
      <c r="A112" s="410" t="s">
        <v>369</v>
      </c>
      <c r="B112" s="447" t="s">
        <v>434</v>
      </c>
      <c r="C112" s="446"/>
      <c r="D112" s="446"/>
      <c r="E112" s="446"/>
      <c r="F112" s="446">
        <f t="shared" si="6"/>
        <v>0</v>
      </c>
      <c r="G112" s="445"/>
      <c r="I112" s="410" t="s">
        <v>369</v>
      </c>
      <c r="J112" s="406" t="s">
        <v>41</v>
      </c>
      <c r="K112" s="406" t="s">
        <v>41</v>
      </c>
      <c r="L112" s="406" t="s">
        <v>41</v>
      </c>
      <c r="N112" s="410" t="s">
        <v>369</v>
      </c>
      <c r="O112" s="406" t="s">
        <v>41</v>
      </c>
      <c r="P112" s="406" t="s">
        <v>41</v>
      </c>
      <c r="Q112" s="406" t="s">
        <v>41</v>
      </c>
    </row>
    <row r="113" spans="1:18" x14ac:dyDescent="0.2">
      <c r="A113" s="405">
        <v>6</v>
      </c>
      <c r="B113" s="404" t="s">
        <v>329</v>
      </c>
      <c r="C113" s="441"/>
      <c r="D113" s="441"/>
      <c r="E113" s="441"/>
      <c r="F113" s="441">
        <f t="shared" si="6"/>
        <v>0</v>
      </c>
      <c r="G113" s="440"/>
      <c r="I113" s="444">
        <v>6</v>
      </c>
      <c r="J113" s="443">
        <f>G113*1000</f>
        <v>0</v>
      </c>
      <c r="K113" s="443">
        <f>+E113*1000</f>
        <v>0</v>
      </c>
      <c r="L113" s="443">
        <f>+C113*1000</f>
        <v>0</v>
      </c>
      <c r="N113" s="444">
        <v>6</v>
      </c>
      <c r="O113" s="443">
        <f>J113-Basisdaten!C99-Basisdaten!C97</f>
        <v>0</v>
      </c>
      <c r="P113" s="443">
        <f>K113-Basisdaten!D99-Basisdaten!D97</f>
        <v>0</v>
      </c>
      <c r="Q113" s="443">
        <f>L113-Basisdaten!E99-Basisdaten!E97</f>
        <v>0</v>
      </c>
    </row>
    <row r="114" spans="1:18" x14ac:dyDescent="0.2">
      <c r="A114" s="405"/>
      <c r="B114" s="442" t="s">
        <v>435</v>
      </c>
      <c r="C114" s="441"/>
      <c r="D114" s="441"/>
      <c r="E114" s="441"/>
      <c r="F114" s="441">
        <f t="shared" si="6"/>
        <v>0</v>
      </c>
      <c r="G114" s="440"/>
      <c r="H114" s="400"/>
      <c r="I114" s="438"/>
      <c r="J114" s="443">
        <f>G114*1000</f>
        <v>0</v>
      </c>
      <c r="K114" s="443">
        <f>+E114*1000</f>
        <v>0</v>
      </c>
      <c r="L114" s="443">
        <f>+C114*1000</f>
        <v>0</v>
      </c>
      <c r="M114" s="439"/>
      <c r="N114" s="438"/>
      <c r="O114" s="443">
        <f>J114-(Basisdaten!C88-Basisdaten!C99)</f>
        <v>0</v>
      </c>
      <c r="P114" s="443">
        <f>K114-(Basisdaten!D88-Basisdaten!D99)</f>
        <v>0</v>
      </c>
      <c r="Q114" s="443">
        <f>L114-(Basisdaten!E88-Basisdaten!E99)</f>
        <v>0</v>
      </c>
    </row>
    <row r="115" spans="1:18" x14ac:dyDescent="0.2">
      <c r="A115" s="405"/>
      <c r="B115" s="442" t="s">
        <v>436</v>
      </c>
      <c r="C115" s="441"/>
      <c r="D115" s="441"/>
      <c r="E115" s="441"/>
      <c r="F115" s="441">
        <f t="shared" si="6"/>
        <v>0</v>
      </c>
      <c r="G115" s="440"/>
      <c r="H115" s="400"/>
      <c r="I115" s="438"/>
      <c r="J115" s="406" t="s">
        <v>41</v>
      </c>
      <c r="K115" s="406" t="s">
        <v>41</v>
      </c>
      <c r="L115" s="406" t="s">
        <v>41</v>
      </c>
      <c r="M115" s="439"/>
      <c r="N115" s="438"/>
      <c r="O115" s="406" t="s">
        <v>41</v>
      </c>
      <c r="P115" s="406" t="s">
        <v>41</v>
      </c>
      <c r="Q115" s="406" t="s">
        <v>41</v>
      </c>
    </row>
    <row r="116" spans="1:18" x14ac:dyDescent="0.2">
      <c r="A116" s="437"/>
      <c r="B116" s="436"/>
      <c r="C116" s="435"/>
      <c r="D116" s="435"/>
      <c r="E116" s="435"/>
      <c r="F116" s="435"/>
      <c r="G116" s="435"/>
      <c r="H116" s="434"/>
      <c r="I116" s="432"/>
      <c r="J116" s="431"/>
      <c r="K116" s="431"/>
      <c r="L116" s="431"/>
      <c r="M116" s="433"/>
      <c r="N116" s="432"/>
      <c r="O116" s="431"/>
      <c r="P116" s="431"/>
      <c r="Q116" s="431"/>
    </row>
    <row r="117" spans="1:18" x14ac:dyDescent="0.2">
      <c r="A117" s="430" t="s">
        <v>437</v>
      </c>
      <c r="B117" s="429"/>
      <c r="C117" s="428"/>
      <c r="D117" s="428"/>
      <c r="E117" s="428"/>
      <c r="F117" s="428"/>
      <c r="G117" s="428"/>
      <c r="I117" s="407"/>
      <c r="J117" s="427"/>
      <c r="K117" s="427"/>
      <c r="L117" s="427"/>
      <c r="N117" s="407"/>
      <c r="O117" s="427"/>
      <c r="P117" s="427"/>
      <c r="Q117" s="427"/>
    </row>
    <row r="118" spans="1:18" x14ac:dyDescent="0.2">
      <c r="A118" s="410">
        <v>10</v>
      </c>
      <c r="B118" s="397" t="s">
        <v>22</v>
      </c>
      <c r="C118" s="409"/>
      <c r="D118" s="409"/>
      <c r="E118" s="409"/>
      <c r="F118" s="409">
        <f>+D118-E118</f>
        <v>0</v>
      </c>
      <c r="G118" s="408"/>
      <c r="I118" s="426">
        <v>10</v>
      </c>
      <c r="J118" s="411">
        <f>+G118*1000</f>
        <v>0</v>
      </c>
      <c r="K118" s="411">
        <f>+E118*1000</f>
        <v>0</v>
      </c>
      <c r="L118" s="406" t="s">
        <v>41</v>
      </c>
      <c r="N118" s="426">
        <v>10</v>
      </c>
      <c r="O118" s="411">
        <f>J118-Basisdaten!C102</f>
        <v>0</v>
      </c>
      <c r="P118" s="411">
        <f>K118-Basisdaten!D102</f>
        <v>0</v>
      </c>
      <c r="Q118" s="406" t="s">
        <v>41</v>
      </c>
    </row>
    <row r="119" spans="1:18" x14ac:dyDescent="0.2">
      <c r="A119" s="410">
        <v>14</v>
      </c>
      <c r="B119" s="397" t="s">
        <v>238</v>
      </c>
      <c r="C119" s="409"/>
      <c r="D119" s="409"/>
      <c r="E119" s="409"/>
      <c r="F119" s="409">
        <f>+D119-E119</f>
        <v>0</v>
      </c>
      <c r="G119" s="408"/>
      <c r="I119" s="426">
        <v>14</v>
      </c>
      <c r="J119" s="411">
        <f>+G119*1000</f>
        <v>0</v>
      </c>
      <c r="K119" s="411">
        <f>+E119*1000</f>
        <v>0</v>
      </c>
      <c r="L119" s="406" t="s">
        <v>41</v>
      </c>
      <c r="N119" s="426">
        <v>14</v>
      </c>
      <c r="O119" s="411">
        <f>J119-Basisdaten!C103</f>
        <v>0</v>
      </c>
      <c r="P119" s="411">
        <f>K119-Basisdaten!D103</f>
        <v>0</v>
      </c>
      <c r="Q119" s="406" t="s">
        <v>41</v>
      </c>
    </row>
    <row r="120" spans="1:18" x14ac:dyDescent="0.2">
      <c r="A120" s="416" t="s">
        <v>332</v>
      </c>
      <c r="B120" s="415" t="s">
        <v>334</v>
      </c>
      <c r="C120" s="409"/>
      <c r="D120" s="414"/>
      <c r="E120" s="414"/>
      <c r="F120" s="414">
        <f>+D120-E120</f>
        <v>0</v>
      </c>
      <c r="G120" s="413"/>
      <c r="I120" s="426">
        <v>144</v>
      </c>
      <c r="J120" s="406" t="s">
        <v>41</v>
      </c>
      <c r="K120" s="406" t="s">
        <v>41</v>
      </c>
      <c r="L120" s="406" t="s">
        <v>41</v>
      </c>
      <c r="N120" s="426">
        <v>144</v>
      </c>
      <c r="O120" s="406" t="s">
        <v>41</v>
      </c>
      <c r="P120" s="406" t="s">
        <v>41</v>
      </c>
      <c r="Q120" s="406" t="s">
        <v>41</v>
      </c>
    </row>
    <row r="121" spans="1:18" x14ac:dyDescent="0.2">
      <c r="A121" s="416" t="s">
        <v>333</v>
      </c>
      <c r="B121" s="415" t="s">
        <v>438</v>
      </c>
      <c r="C121" s="409"/>
      <c r="D121" s="414"/>
      <c r="E121" s="414"/>
      <c r="F121" s="414">
        <f>+D121-E121</f>
        <v>0</v>
      </c>
      <c r="G121" s="413"/>
      <c r="I121" s="407">
        <v>145</v>
      </c>
      <c r="J121" s="406" t="s">
        <v>41</v>
      </c>
      <c r="K121" s="406" t="s">
        <v>41</v>
      </c>
      <c r="L121" s="406" t="s">
        <v>41</v>
      </c>
      <c r="N121" s="407">
        <v>145</v>
      </c>
      <c r="O121" s="398" t="s">
        <v>41</v>
      </c>
      <c r="P121" s="398" t="s">
        <v>41</v>
      </c>
      <c r="Q121" s="406" t="s">
        <v>41</v>
      </c>
    </row>
    <row r="122" spans="1:18" x14ac:dyDescent="0.2">
      <c r="A122" s="405">
        <v>1</v>
      </c>
      <c r="B122" s="404" t="s">
        <v>439</v>
      </c>
      <c r="C122" s="403"/>
      <c r="D122" s="403"/>
      <c r="E122" s="403"/>
      <c r="F122" s="403">
        <f>+D122-E122</f>
        <v>0</v>
      </c>
      <c r="G122" s="402"/>
      <c r="H122" s="400"/>
      <c r="I122" s="399">
        <v>1</v>
      </c>
      <c r="J122" s="401">
        <f>+G122*1000</f>
        <v>0</v>
      </c>
      <c r="K122" s="401">
        <f>+E122*1000</f>
        <v>0</v>
      </c>
      <c r="L122" s="406" t="s">
        <v>41</v>
      </c>
      <c r="M122" s="400"/>
      <c r="N122" s="399">
        <v>1</v>
      </c>
      <c r="O122" s="398" t="s">
        <v>368</v>
      </c>
      <c r="P122" s="398" t="s">
        <v>368</v>
      </c>
      <c r="Q122" s="406" t="s">
        <v>41</v>
      </c>
    </row>
    <row r="123" spans="1:18" x14ac:dyDescent="0.2">
      <c r="A123" s="410"/>
      <c r="C123" s="425"/>
      <c r="D123" s="425"/>
      <c r="E123" s="425"/>
      <c r="F123" s="425"/>
      <c r="G123" s="425"/>
      <c r="H123" s="423"/>
      <c r="I123" s="424"/>
      <c r="J123" s="423"/>
      <c r="K123" s="423"/>
      <c r="L123" s="423"/>
      <c r="M123" s="423"/>
      <c r="N123" s="424"/>
      <c r="O123" s="423"/>
      <c r="P123" s="423"/>
      <c r="Q123" s="423"/>
    </row>
    <row r="124" spans="1:18" x14ac:dyDescent="0.2">
      <c r="A124" s="422">
        <v>20</v>
      </c>
      <c r="B124" s="421" t="s">
        <v>219</v>
      </c>
      <c r="C124" s="420"/>
      <c r="D124" s="420"/>
      <c r="E124" s="420"/>
      <c r="F124" s="420">
        <f t="shared" ref="F124:F131" si="13">+D124-E124</f>
        <v>0</v>
      </c>
      <c r="G124" s="419"/>
      <c r="I124" s="418">
        <v>20</v>
      </c>
      <c r="J124" s="417">
        <f>+G124*1000</f>
        <v>0</v>
      </c>
      <c r="K124" s="417">
        <f>+E124*1000</f>
        <v>0</v>
      </c>
      <c r="L124" s="406" t="s">
        <v>41</v>
      </c>
      <c r="N124" s="418">
        <v>20</v>
      </c>
      <c r="O124" s="417">
        <f>J124-Basisdaten!C105</f>
        <v>0</v>
      </c>
      <c r="P124" s="417">
        <f>K124-Basisdaten!D105</f>
        <v>0</v>
      </c>
      <c r="Q124" s="406" t="s">
        <v>41</v>
      </c>
    </row>
    <row r="125" spans="1:18" x14ac:dyDescent="0.2">
      <c r="A125" s="410">
        <v>200</v>
      </c>
      <c r="B125" s="397" t="s">
        <v>336</v>
      </c>
      <c r="C125" s="409"/>
      <c r="D125" s="409"/>
      <c r="E125" s="409"/>
      <c r="F125" s="409">
        <f t="shared" si="13"/>
        <v>0</v>
      </c>
      <c r="G125" s="408"/>
      <c r="I125" s="412">
        <v>200</v>
      </c>
      <c r="J125" s="406" t="s">
        <v>41</v>
      </c>
      <c r="K125" s="406" t="s">
        <v>41</v>
      </c>
      <c r="L125" s="406" t="s">
        <v>41</v>
      </c>
      <c r="N125" s="412">
        <v>200</v>
      </c>
      <c r="O125" s="406" t="s">
        <v>41</v>
      </c>
      <c r="P125" s="406" t="s">
        <v>41</v>
      </c>
      <c r="Q125" s="406" t="s">
        <v>41</v>
      </c>
    </row>
    <row r="126" spans="1:18" x14ac:dyDescent="0.2">
      <c r="A126" s="410">
        <v>201</v>
      </c>
      <c r="B126" s="397" t="s">
        <v>235</v>
      </c>
      <c r="C126" s="409"/>
      <c r="D126" s="409"/>
      <c r="E126" s="409"/>
      <c r="F126" s="409">
        <f t="shared" si="13"/>
        <v>0</v>
      </c>
      <c r="G126" s="408"/>
      <c r="I126" s="412">
        <v>201</v>
      </c>
      <c r="J126" s="411">
        <f t="shared" ref="J126:J131" si="14">+G126*1000</f>
        <v>0</v>
      </c>
      <c r="K126" s="411">
        <f t="shared" ref="K126:K131" si="15">+E126*1000</f>
        <v>0</v>
      </c>
      <c r="L126" s="406" t="s">
        <v>41</v>
      </c>
      <c r="N126" s="412">
        <v>201</v>
      </c>
      <c r="O126" s="411">
        <f>J126-Basisdaten!C107</f>
        <v>0</v>
      </c>
      <c r="P126" s="411">
        <f>K126-Basisdaten!D107</f>
        <v>0</v>
      </c>
      <c r="Q126" s="406" t="s">
        <v>41</v>
      </c>
    </row>
    <row r="127" spans="1:18" x14ac:dyDescent="0.2">
      <c r="A127" s="416" t="s">
        <v>338</v>
      </c>
      <c r="B127" s="415" t="s">
        <v>339</v>
      </c>
      <c r="C127" s="414"/>
      <c r="D127" s="414"/>
      <c r="E127" s="414"/>
      <c r="F127" s="414">
        <f t="shared" si="13"/>
        <v>0</v>
      </c>
      <c r="G127" s="413"/>
      <c r="I127" s="412">
        <v>2016</v>
      </c>
      <c r="J127" s="411">
        <f t="shared" si="14"/>
        <v>0</v>
      </c>
      <c r="K127" s="411">
        <f t="shared" si="15"/>
        <v>0</v>
      </c>
      <c r="L127" s="406" t="s">
        <v>41</v>
      </c>
      <c r="N127" s="412">
        <v>2016</v>
      </c>
      <c r="O127" s="411">
        <f>J127-Basisdaten!C108</f>
        <v>0</v>
      </c>
      <c r="P127" s="411">
        <f>K127-Basisdaten!D108</f>
        <v>0</v>
      </c>
      <c r="Q127" s="406" t="s">
        <v>41</v>
      </c>
      <c r="R127" s="397" t="s">
        <v>442</v>
      </c>
    </row>
    <row r="128" spans="1:18" x14ac:dyDescent="0.2">
      <c r="A128" s="410">
        <v>206</v>
      </c>
      <c r="B128" s="397" t="s">
        <v>237</v>
      </c>
      <c r="C128" s="409"/>
      <c r="D128" s="409"/>
      <c r="E128" s="409"/>
      <c r="F128" s="409">
        <f t="shared" si="13"/>
        <v>0</v>
      </c>
      <c r="G128" s="413"/>
      <c r="I128" s="412">
        <v>206</v>
      </c>
      <c r="J128" s="411">
        <f t="shared" si="14"/>
        <v>0</v>
      </c>
      <c r="K128" s="411">
        <f t="shared" si="15"/>
        <v>0</v>
      </c>
      <c r="L128" s="406" t="s">
        <v>41</v>
      </c>
      <c r="N128" s="412">
        <v>206</v>
      </c>
      <c r="O128" s="411">
        <f>J128-Basisdaten!C109</f>
        <v>0</v>
      </c>
      <c r="P128" s="411">
        <f>K128-Basisdaten!D109</f>
        <v>0</v>
      </c>
      <c r="Q128" s="406" t="s">
        <v>41</v>
      </c>
    </row>
    <row r="129" spans="1:17" x14ac:dyDescent="0.2">
      <c r="A129" s="416" t="s">
        <v>341</v>
      </c>
      <c r="B129" s="415" t="s">
        <v>342</v>
      </c>
      <c r="C129" s="414"/>
      <c r="D129" s="414"/>
      <c r="E129" s="414"/>
      <c r="F129" s="414">
        <f t="shared" si="13"/>
        <v>0</v>
      </c>
      <c r="G129" s="413"/>
      <c r="I129" s="412">
        <v>2068</v>
      </c>
      <c r="J129" s="411">
        <f t="shared" si="14"/>
        <v>0</v>
      </c>
      <c r="K129" s="411">
        <f t="shared" si="15"/>
        <v>0</v>
      </c>
      <c r="L129" s="406" t="s">
        <v>41</v>
      </c>
      <c r="N129" s="412">
        <v>2068</v>
      </c>
      <c r="O129" s="411">
        <f>J129-Basisdaten!C111</f>
        <v>0</v>
      </c>
      <c r="P129" s="411">
        <f>K129-Basisdaten!D111</f>
        <v>0</v>
      </c>
      <c r="Q129" s="406" t="s">
        <v>41</v>
      </c>
    </row>
    <row r="130" spans="1:17" x14ac:dyDescent="0.2">
      <c r="A130" s="410">
        <v>29</v>
      </c>
      <c r="B130" s="397" t="s">
        <v>68</v>
      </c>
      <c r="C130" s="409"/>
      <c r="D130" s="409"/>
      <c r="E130" s="409"/>
      <c r="F130" s="409">
        <f t="shared" si="13"/>
        <v>0</v>
      </c>
      <c r="G130" s="408"/>
      <c r="I130" s="407">
        <v>29</v>
      </c>
      <c r="J130" s="401">
        <f t="shared" si="14"/>
        <v>0</v>
      </c>
      <c r="K130" s="401">
        <f t="shared" si="15"/>
        <v>0</v>
      </c>
      <c r="L130" s="406" t="s">
        <v>41</v>
      </c>
      <c r="N130" s="407">
        <v>29</v>
      </c>
      <c r="O130" s="401">
        <f>J130-Basisdaten!C112</f>
        <v>0</v>
      </c>
      <c r="P130" s="401">
        <f>K130-Basisdaten!D112</f>
        <v>0</v>
      </c>
      <c r="Q130" s="406" t="s">
        <v>41</v>
      </c>
    </row>
    <row r="131" spans="1:17" x14ac:dyDescent="0.2">
      <c r="A131" s="405">
        <v>2</v>
      </c>
      <c r="B131" s="404" t="s">
        <v>33</v>
      </c>
      <c r="C131" s="403"/>
      <c r="D131" s="403"/>
      <c r="E131" s="403"/>
      <c r="F131" s="403">
        <f t="shared" si="13"/>
        <v>0</v>
      </c>
      <c r="G131" s="402"/>
      <c r="H131" s="400"/>
      <c r="I131" s="399">
        <v>2</v>
      </c>
      <c r="J131" s="401">
        <f t="shared" si="14"/>
        <v>0</v>
      </c>
      <c r="K131" s="401">
        <f t="shared" si="15"/>
        <v>0</v>
      </c>
      <c r="L131" s="406" t="s">
        <v>41</v>
      </c>
      <c r="M131" s="400"/>
      <c r="N131" s="399">
        <v>2</v>
      </c>
      <c r="O131" s="406" t="s">
        <v>41</v>
      </c>
      <c r="P131" s="406" t="s">
        <v>41</v>
      </c>
      <c r="Q131" s="406" t="s">
        <v>41</v>
      </c>
    </row>
  </sheetData>
  <mergeCells count="2">
    <mergeCell ref="C5:E5"/>
    <mergeCell ref="C6:E6"/>
  </mergeCells>
  <pageMargins left="0.39370078740157483" right="0.39370078740157483" top="0.78740157480314965" bottom="0.78740157480314965" header="0.51181102362204722" footer="0.51181102362204722"/>
  <pageSetup paperSize="9" scale="62"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Q86"/>
  <sheetViews>
    <sheetView workbookViewId="0">
      <selection activeCell="G9" sqref="G9"/>
    </sheetView>
  </sheetViews>
  <sheetFormatPr baseColWidth="10" defaultColWidth="11.42578125" defaultRowHeight="12.75" x14ac:dyDescent="0.2"/>
  <cols>
    <col min="1" max="1" width="10" style="81" customWidth="1"/>
    <col min="2" max="2" width="38.5703125" style="81" customWidth="1"/>
    <col min="3" max="7" width="12.7109375" style="81" customWidth="1"/>
    <col min="8" max="8" width="5.7109375" style="81" customWidth="1"/>
    <col min="9" max="12" width="12.7109375" style="81" customWidth="1"/>
    <col min="13" max="13" width="5.7109375" style="81" customWidth="1"/>
    <col min="14" max="17" width="12.7109375" style="81" customWidth="1"/>
    <col min="18" max="16384" width="11.42578125" style="81"/>
  </cols>
  <sheetData>
    <row r="1" spans="1:17" ht="19.5" x14ac:dyDescent="0.25">
      <c r="A1" s="194" t="s">
        <v>166</v>
      </c>
      <c r="C1" s="315"/>
    </row>
    <row r="2" spans="1:17" s="85" customFormat="1" ht="20.100000000000001" customHeight="1" x14ac:dyDescent="0.2">
      <c r="A2" s="170" t="s">
        <v>163</v>
      </c>
      <c r="B2" s="384"/>
      <c r="D2" s="170"/>
      <c r="E2" s="170"/>
      <c r="F2" s="170"/>
      <c r="G2" s="171"/>
      <c r="H2" s="171"/>
      <c r="I2" s="171"/>
      <c r="J2" s="172"/>
      <c r="K2" s="172"/>
      <c r="L2" s="172"/>
    </row>
    <row r="3" spans="1:17" s="85" customFormat="1" ht="14.25" x14ac:dyDescent="0.2">
      <c r="A3" s="170" t="s">
        <v>168</v>
      </c>
      <c r="B3" s="384"/>
      <c r="D3" s="170"/>
      <c r="E3" s="170"/>
      <c r="F3" s="170"/>
      <c r="G3" s="171"/>
      <c r="H3" s="171"/>
      <c r="I3" s="171"/>
      <c r="J3" s="172"/>
      <c r="K3" s="172"/>
      <c r="L3" s="172"/>
    </row>
    <row r="4" spans="1:17" s="85" customFormat="1" ht="15" thickBot="1" x14ac:dyDescent="0.25">
      <c r="A4" s="170"/>
      <c r="D4" s="170"/>
      <c r="E4" s="170"/>
      <c r="F4" s="170"/>
      <c r="G4" s="171"/>
      <c r="H4" s="171"/>
      <c r="I4" s="171"/>
      <c r="J4" s="172"/>
      <c r="K4" s="172"/>
      <c r="L4" s="172"/>
    </row>
    <row r="5" spans="1:17" s="85" customFormat="1" ht="19.5" x14ac:dyDescent="0.2">
      <c r="A5" s="72" t="s">
        <v>80</v>
      </c>
      <c r="B5" s="260"/>
      <c r="C5" s="722" t="str">
        <f>IF(Basisdaten!C7=0,"",Basisdaten!C7)</f>
        <v/>
      </c>
      <c r="D5" s="722"/>
      <c r="E5" s="722"/>
      <c r="F5" s="170"/>
      <c r="G5" s="171"/>
      <c r="H5" s="171"/>
      <c r="I5" s="171"/>
      <c r="J5" s="172"/>
      <c r="K5" s="172"/>
      <c r="L5" s="172"/>
    </row>
    <row r="6" spans="1:17" s="85" customFormat="1" ht="20.25" thickBot="1" x14ac:dyDescent="0.25">
      <c r="A6" s="19" t="s">
        <v>81</v>
      </c>
      <c r="B6" s="20"/>
      <c r="C6" s="723" t="str">
        <f>IF(Basisdaten!C8=0,"",Basisdaten!C8)</f>
        <v/>
      </c>
      <c r="D6" s="723"/>
      <c r="E6" s="723"/>
      <c r="F6" s="170"/>
      <c r="G6" s="171"/>
      <c r="H6" s="171"/>
      <c r="I6" s="171"/>
      <c r="J6" s="172"/>
      <c r="K6" s="172"/>
      <c r="L6" s="172"/>
    </row>
    <row r="7" spans="1:17" s="85" customFormat="1" ht="17.25" customHeight="1" thickBot="1" x14ac:dyDescent="0.25">
      <c r="A7" s="173"/>
      <c r="B7" s="173"/>
      <c r="C7" s="174"/>
      <c r="D7" s="174"/>
      <c r="E7" s="174"/>
      <c r="F7" s="174"/>
      <c r="G7" s="175"/>
      <c r="H7" s="171"/>
      <c r="I7" s="175"/>
      <c r="J7" s="176"/>
      <c r="K7" s="176"/>
      <c r="L7" s="176"/>
      <c r="N7" s="192"/>
      <c r="O7" s="192"/>
    </row>
    <row r="8" spans="1:17" ht="20.25" thickBot="1" x14ac:dyDescent="0.3">
      <c r="A8" s="177" t="s">
        <v>166</v>
      </c>
      <c r="B8" s="197"/>
      <c r="C8" s="196" t="s">
        <v>167</v>
      </c>
      <c r="D8" s="178"/>
      <c r="E8" s="178"/>
      <c r="F8" s="178"/>
      <c r="G8" s="195" t="s">
        <v>165</v>
      </c>
      <c r="I8" s="179" t="s">
        <v>172</v>
      </c>
      <c r="J8" s="180"/>
      <c r="K8" s="177"/>
      <c r="L8" s="177"/>
      <c r="N8" s="179" t="s">
        <v>171</v>
      </c>
      <c r="O8" s="178"/>
      <c r="P8" s="178"/>
      <c r="Q8" s="178"/>
    </row>
    <row r="9" spans="1:17" ht="25.5" x14ac:dyDescent="0.2">
      <c r="A9" s="181"/>
      <c r="B9" s="182"/>
      <c r="C9" s="198">
        <f>+Basisdaten!E12</f>
        <v>-2</v>
      </c>
      <c r="D9" s="198">
        <f>+Basisdaten!D12</f>
        <v>-1</v>
      </c>
      <c r="E9" s="199" t="s">
        <v>169</v>
      </c>
      <c r="F9" s="198" t="s">
        <v>170</v>
      </c>
      <c r="G9" s="200">
        <f>+Basisdaten!C12</f>
        <v>0</v>
      </c>
      <c r="H9" s="82"/>
      <c r="I9" s="182"/>
      <c r="J9" s="201">
        <f>+G9</f>
        <v>0</v>
      </c>
      <c r="K9" s="201">
        <f>+D9</f>
        <v>-1</v>
      </c>
      <c r="L9" s="201">
        <f>+C9</f>
        <v>-2</v>
      </c>
      <c r="M9" s="82"/>
      <c r="N9" s="202"/>
      <c r="O9" s="203">
        <f>+G9</f>
        <v>0</v>
      </c>
      <c r="P9" s="204">
        <f>+O9-1</f>
        <v>-1</v>
      </c>
      <c r="Q9" s="204">
        <f>+O9-2</f>
        <v>-2</v>
      </c>
    </row>
    <row r="10" spans="1:17" ht="20.100000000000001" customHeight="1" x14ac:dyDescent="0.2">
      <c r="A10" s="333" t="s">
        <v>272</v>
      </c>
      <c r="B10" s="334"/>
      <c r="C10" s="184"/>
      <c r="D10" s="184"/>
      <c r="E10" s="184"/>
      <c r="F10" s="184"/>
      <c r="G10" s="185"/>
      <c r="I10" s="335"/>
      <c r="J10" s="184"/>
      <c r="K10" s="184"/>
      <c r="L10" s="184"/>
      <c r="N10" s="183"/>
      <c r="O10" s="183"/>
      <c r="P10" s="183"/>
      <c r="Q10" s="183"/>
    </row>
    <row r="11" spans="1:17" x14ac:dyDescent="0.2">
      <c r="A11" s="121" t="s">
        <v>12</v>
      </c>
      <c r="B11" s="81" t="s">
        <v>13</v>
      </c>
      <c r="C11" s="186"/>
      <c r="D11" s="186"/>
      <c r="E11" s="186"/>
      <c r="F11" s="186">
        <f>+D11-E11</f>
        <v>0</v>
      </c>
      <c r="G11" s="187"/>
      <c r="I11" s="44" t="s">
        <v>12</v>
      </c>
      <c r="J11" s="285">
        <f>G11*1000</f>
        <v>0</v>
      </c>
      <c r="K11" s="278" t="s">
        <v>41</v>
      </c>
      <c r="L11" s="278" t="s">
        <v>41</v>
      </c>
      <c r="N11" s="44" t="s">
        <v>12</v>
      </c>
      <c r="O11" s="285">
        <f>J11-Basisdaten!C22</f>
        <v>0</v>
      </c>
      <c r="P11" s="278" t="s">
        <v>41</v>
      </c>
      <c r="Q11" s="278" t="s">
        <v>41</v>
      </c>
    </row>
    <row r="12" spans="1:17" x14ac:dyDescent="0.2">
      <c r="A12" s="121" t="s">
        <v>14</v>
      </c>
      <c r="B12" s="81" t="s">
        <v>286</v>
      </c>
      <c r="C12" s="186"/>
      <c r="D12" s="186"/>
      <c r="E12" s="186"/>
      <c r="F12" s="186">
        <f t="shared" ref="F12:F30" si="0">+D12-E12</f>
        <v>0</v>
      </c>
      <c r="G12" s="187"/>
      <c r="I12" s="44" t="s">
        <v>14</v>
      </c>
      <c r="J12" s="285">
        <f>G12*1000</f>
        <v>0</v>
      </c>
      <c r="K12" s="278" t="s">
        <v>41</v>
      </c>
      <c r="L12" s="278" t="s">
        <v>41</v>
      </c>
      <c r="N12" s="44" t="s">
        <v>14</v>
      </c>
      <c r="O12" s="285">
        <f>J12-Basisdaten!C24</f>
        <v>0</v>
      </c>
      <c r="P12" s="278" t="s">
        <v>41</v>
      </c>
      <c r="Q12" s="278" t="s">
        <v>41</v>
      </c>
    </row>
    <row r="13" spans="1:17" x14ac:dyDescent="0.2">
      <c r="A13" s="121">
        <v>33</v>
      </c>
      <c r="B13" s="81" t="s">
        <v>15</v>
      </c>
      <c r="C13" s="186"/>
      <c r="D13" s="186"/>
      <c r="E13" s="186"/>
      <c r="F13" s="186">
        <f t="shared" si="0"/>
        <v>0</v>
      </c>
      <c r="G13" s="187"/>
      <c r="I13" s="44">
        <v>33</v>
      </c>
      <c r="J13" s="285">
        <f>G13*1000</f>
        <v>0</v>
      </c>
      <c r="K13" s="285">
        <f>+E13*1000</f>
        <v>0</v>
      </c>
      <c r="L13" s="278" t="s">
        <v>41</v>
      </c>
      <c r="N13" s="44">
        <v>33</v>
      </c>
      <c r="O13" s="285">
        <f>J13-Basisdaten!C26</f>
        <v>0</v>
      </c>
      <c r="P13" s="285">
        <f>K13-Basisdaten!D26</f>
        <v>0</v>
      </c>
      <c r="Q13" s="278" t="s">
        <v>41</v>
      </c>
    </row>
    <row r="14" spans="1:17" x14ac:dyDescent="0.2">
      <c r="A14" s="121">
        <v>35</v>
      </c>
      <c r="B14" s="81" t="s">
        <v>287</v>
      </c>
      <c r="C14" s="186"/>
      <c r="D14" s="186"/>
      <c r="E14" s="186"/>
      <c r="F14" s="186">
        <f t="shared" si="0"/>
        <v>0</v>
      </c>
      <c r="G14" s="187"/>
      <c r="I14" s="44">
        <v>35</v>
      </c>
      <c r="J14" s="285">
        <f>+G14*1000</f>
        <v>0</v>
      </c>
      <c r="K14" s="285">
        <f>+E14*1000</f>
        <v>0</v>
      </c>
      <c r="L14" s="278" t="s">
        <v>41</v>
      </c>
      <c r="N14" s="44">
        <v>35</v>
      </c>
      <c r="O14" s="285">
        <f>J14-Basisdaten!C34</f>
        <v>0</v>
      </c>
      <c r="P14" s="285">
        <f>K14-Basisdaten!D34</f>
        <v>0</v>
      </c>
      <c r="Q14" s="278" t="s">
        <v>41</v>
      </c>
    </row>
    <row r="15" spans="1:17" x14ac:dyDescent="0.2">
      <c r="A15" s="336" t="s">
        <v>288</v>
      </c>
      <c r="B15" s="337" t="s">
        <v>289</v>
      </c>
      <c r="C15" s="338"/>
      <c r="D15" s="338"/>
      <c r="E15" s="338"/>
      <c r="F15" s="338">
        <f t="shared" si="0"/>
        <v>0</v>
      </c>
      <c r="G15" s="339"/>
      <c r="I15" s="44">
        <v>351</v>
      </c>
      <c r="J15" s="278" t="s">
        <v>41</v>
      </c>
      <c r="K15" s="278" t="s">
        <v>41</v>
      </c>
      <c r="L15" s="278" t="s">
        <v>41</v>
      </c>
      <c r="N15" s="44">
        <v>351</v>
      </c>
      <c r="O15" s="278" t="s">
        <v>41</v>
      </c>
      <c r="P15" s="278" t="s">
        <v>41</v>
      </c>
      <c r="Q15" s="278" t="s">
        <v>41</v>
      </c>
    </row>
    <row r="16" spans="1:17" x14ac:dyDescent="0.2">
      <c r="A16" s="121">
        <v>36</v>
      </c>
      <c r="B16" s="81" t="s">
        <v>278</v>
      </c>
      <c r="C16" s="186"/>
      <c r="D16" s="186"/>
      <c r="E16" s="186"/>
      <c r="F16" s="186">
        <f t="shared" si="0"/>
        <v>0</v>
      </c>
      <c r="G16" s="187"/>
      <c r="I16" s="44">
        <v>36</v>
      </c>
      <c r="J16" s="285">
        <f>G16*1000</f>
        <v>0</v>
      </c>
      <c r="K16" s="278" t="s">
        <v>41</v>
      </c>
      <c r="L16" s="278" t="s">
        <v>41</v>
      </c>
      <c r="N16" s="44">
        <v>36</v>
      </c>
      <c r="O16" s="285">
        <f>J16-Basisdaten!C35</f>
        <v>0</v>
      </c>
      <c r="P16" s="278" t="s">
        <v>41</v>
      </c>
      <c r="Q16" s="278" t="s">
        <v>41</v>
      </c>
    </row>
    <row r="17" spans="1:17" ht="25.5" customHeight="1" x14ac:dyDescent="0.2">
      <c r="A17" s="340" t="s">
        <v>290</v>
      </c>
      <c r="B17" s="341" t="s">
        <v>291</v>
      </c>
      <c r="C17" s="338"/>
      <c r="D17" s="338"/>
      <c r="E17" s="338"/>
      <c r="F17" s="338">
        <f t="shared" si="0"/>
        <v>0</v>
      </c>
      <c r="G17" s="339"/>
      <c r="I17" s="44" t="s">
        <v>292</v>
      </c>
      <c r="J17" s="285">
        <f>G17*1000</f>
        <v>0</v>
      </c>
      <c r="K17" s="285">
        <f>+E17*1000</f>
        <v>0</v>
      </c>
      <c r="L17" s="278" t="s">
        <v>41</v>
      </c>
      <c r="N17" s="44" t="s">
        <v>292</v>
      </c>
      <c r="O17" s="285">
        <f>J17-(Basisdaten!C36+Basisdaten!C37+Basisdaten!C38)</f>
        <v>0</v>
      </c>
      <c r="P17" s="285">
        <f>K17-(Basisdaten!D36+Basisdaten!D37+Basisdaten!D38)</f>
        <v>0</v>
      </c>
      <c r="Q17" s="278" t="s">
        <v>41</v>
      </c>
    </row>
    <row r="18" spans="1:17" x14ac:dyDescent="0.2">
      <c r="A18" s="121">
        <v>37</v>
      </c>
      <c r="B18" s="81" t="s">
        <v>23</v>
      </c>
      <c r="C18" s="186"/>
      <c r="D18" s="186"/>
      <c r="E18" s="186"/>
      <c r="F18" s="186">
        <f t="shared" si="0"/>
        <v>0</v>
      </c>
      <c r="G18" s="187"/>
      <c r="I18" s="44">
        <v>37</v>
      </c>
      <c r="J18" s="285">
        <f>+G18*1000</f>
        <v>0</v>
      </c>
      <c r="K18" s="285">
        <f>+E18*1000</f>
        <v>0</v>
      </c>
      <c r="L18" s="278" t="s">
        <v>41</v>
      </c>
      <c r="N18" s="44">
        <v>37</v>
      </c>
      <c r="O18" s="285">
        <f>J18-Basisdaten!C39</f>
        <v>0</v>
      </c>
      <c r="P18" s="285">
        <f>K18-Basisdaten!D39</f>
        <v>0</v>
      </c>
      <c r="Q18" s="278" t="s">
        <v>41</v>
      </c>
    </row>
    <row r="19" spans="1:17" x14ac:dyDescent="0.2">
      <c r="A19" s="121" t="s">
        <v>2</v>
      </c>
      <c r="B19" s="81" t="s">
        <v>24</v>
      </c>
      <c r="C19" s="186"/>
      <c r="D19" s="186"/>
      <c r="E19" s="186"/>
      <c r="F19" s="186">
        <f t="shared" si="0"/>
        <v>0</v>
      </c>
      <c r="G19" s="187"/>
      <c r="I19" s="44">
        <v>39</v>
      </c>
      <c r="J19" s="285">
        <f>+G19*1000</f>
        <v>0</v>
      </c>
      <c r="K19" s="285">
        <f>+E19*1000</f>
        <v>0</v>
      </c>
      <c r="L19" s="278" t="s">
        <v>41</v>
      </c>
      <c r="N19" s="44">
        <v>39</v>
      </c>
      <c r="O19" s="285">
        <f>J19-Basisdaten!C49</f>
        <v>0</v>
      </c>
      <c r="P19" s="285">
        <f>K19-Basisdaten!D49</f>
        <v>0</v>
      </c>
      <c r="Q19" s="278" t="s">
        <v>41</v>
      </c>
    </row>
    <row r="20" spans="1:17" x14ac:dyDescent="0.2">
      <c r="A20" s="342"/>
      <c r="B20" s="188" t="s">
        <v>293</v>
      </c>
      <c r="C20" s="189"/>
      <c r="D20" s="189"/>
      <c r="E20" s="189"/>
      <c r="F20" s="189">
        <f t="shared" si="0"/>
        <v>0</v>
      </c>
      <c r="G20" s="190"/>
      <c r="I20" s="191"/>
      <c r="J20" s="278" t="s">
        <v>41</v>
      </c>
      <c r="K20" s="278" t="s">
        <v>41</v>
      </c>
      <c r="L20" s="278" t="s">
        <v>41</v>
      </c>
      <c r="N20" s="191"/>
      <c r="O20" s="278" t="s">
        <v>41</v>
      </c>
      <c r="P20" s="278" t="s">
        <v>41</v>
      </c>
      <c r="Q20" s="278" t="s">
        <v>41</v>
      </c>
    </row>
    <row r="21" spans="1:17" x14ac:dyDescent="0.2">
      <c r="A21" s="121">
        <v>40</v>
      </c>
      <c r="B21" s="81" t="s">
        <v>294</v>
      </c>
      <c r="C21" s="186"/>
      <c r="D21" s="186"/>
      <c r="E21" s="186"/>
      <c r="F21" s="186">
        <f t="shared" si="0"/>
        <v>0</v>
      </c>
      <c r="G21" s="187"/>
      <c r="I21" s="343">
        <v>40</v>
      </c>
      <c r="J21" s="285">
        <f>G21*1000</f>
        <v>0</v>
      </c>
      <c r="K21" s="278" t="s">
        <v>41</v>
      </c>
      <c r="L21" s="278" t="s">
        <v>41</v>
      </c>
      <c r="N21" s="343">
        <v>40</v>
      </c>
      <c r="O21" s="285">
        <f>J21-Basisdaten!C52</f>
        <v>0</v>
      </c>
      <c r="P21" s="278" t="s">
        <v>41</v>
      </c>
      <c r="Q21" s="278" t="s">
        <v>41</v>
      </c>
    </row>
    <row r="22" spans="1:17" x14ac:dyDescent="0.2">
      <c r="A22" s="121">
        <v>41</v>
      </c>
      <c r="B22" s="81" t="s">
        <v>280</v>
      </c>
      <c r="C22" s="186"/>
      <c r="D22" s="186"/>
      <c r="E22" s="186"/>
      <c r="F22" s="186">
        <f t="shared" si="0"/>
        <v>0</v>
      </c>
      <c r="G22" s="187"/>
      <c r="I22" s="343">
        <v>41</v>
      </c>
      <c r="J22" s="285">
        <f>G22*1000</f>
        <v>0</v>
      </c>
      <c r="K22" s="278" t="s">
        <v>41</v>
      </c>
      <c r="L22" s="278" t="s">
        <v>41</v>
      </c>
      <c r="N22" s="343">
        <v>41</v>
      </c>
      <c r="O22" s="285">
        <f>J22-Basisdaten!C58</f>
        <v>0</v>
      </c>
      <c r="P22" s="278" t="s">
        <v>41</v>
      </c>
      <c r="Q22" s="278" t="s">
        <v>41</v>
      </c>
    </row>
    <row r="23" spans="1:17" x14ac:dyDescent="0.2">
      <c r="A23" s="121" t="s">
        <v>16</v>
      </c>
      <c r="B23" s="81" t="s">
        <v>281</v>
      </c>
      <c r="C23" s="186"/>
      <c r="D23" s="186"/>
      <c r="E23" s="186"/>
      <c r="F23" s="186">
        <f t="shared" si="0"/>
        <v>0</v>
      </c>
      <c r="G23" s="187"/>
      <c r="I23" s="343">
        <v>42</v>
      </c>
      <c r="J23" s="285">
        <f>G23*1000</f>
        <v>0</v>
      </c>
      <c r="K23" s="278" t="s">
        <v>41</v>
      </c>
      <c r="L23" s="278" t="s">
        <v>41</v>
      </c>
      <c r="N23" s="343">
        <v>42</v>
      </c>
      <c r="O23" s="285">
        <f>J23-Basisdaten!C59</f>
        <v>0</v>
      </c>
      <c r="P23" s="278" t="s">
        <v>41</v>
      </c>
      <c r="Q23" s="278" t="s">
        <v>41</v>
      </c>
    </row>
    <row r="24" spans="1:17" x14ac:dyDescent="0.2">
      <c r="A24" s="121">
        <v>43</v>
      </c>
      <c r="B24" s="81" t="s">
        <v>282</v>
      </c>
      <c r="C24" s="186"/>
      <c r="D24" s="186"/>
      <c r="E24" s="186"/>
      <c r="F24" s="186">
        <f t="shared" si="0"/>
        <v>0</v>
      </c>
      <c r="G24" s="187"/>
      <c r="I24" s="343">
        <v>43</v>
      </c>
      <c r="J24" s="285">
        <f>G24*1000</f>
        <v>0</v>
      </c>
      <c r="K24" s="278" t="s">
        <v>41</v>
      </c>
      <c r="L24" s="278" t="s">
        <v>41</v>
      </c>
      <c r="N24" s="343">
        <v>43</v>
      </c>
      <c r="O24" s="285">
        <f>J24-Basisdaten!C60</f>
        <v>0</v>
      </c>
      <c r="P24" s="278" t="s">
        <v>41</v>
      </c>
      <c r="Q24" s="278" t="s">
        <v>41</v>
      </c>
    </row>
    <row r="25" spans="1:17" x14ac:dyDescent="0.2">
      <c r="A25" s="121">
        <v>45</v>
      </c>
      <c r="B25" s="81" t="s">
        <v>285</v>
      </c>
      <c r="C25" s="186"/>
      <c r="D25" s="186"/>
      <c r="E25" s="186"/>
      <c r="F25" s="186">
        <f t="shared" si="0"/>
        <v>0</v>
      </c>
      <c r="G25" s="187"/>
      <c r="I25" s="343">
        <v>45</v>
      </c>
      <c r="J25" s="285">
        <f>G25*1000</f>
        <v>0</v>
      </c>
      <c r="K25" s="278" t="s">
        <v>41</v>
      </c>
      <c r="L25" s="278" t="s">
        <v>41</v>
      </c>
      <c r="N25" s="343">
        <v>45</v>
      </c>
      <c r="O25" s="285">
        <f>J25-Basisdaten!C69</f>
        <v>0</v>
      </c>
      <c r="P25" s="278" t="s">
        <v>41</v>
      </c>
      <c r="Q25" s="278" t="s">
        <v>41</v>
      </c>
    </row>
    <row r="26" spans="1:17" x14ac:dyDescent="0.2">
      <c r="A26" s="336" t="s">
        <v>295</v>
      </c>
      <c r="B26" s="337" t="s">
        <v>296</v>
      </c>
      <c r="C26" s="338"/>
      <c r="D26" s="338"/>
      <c r="E26" s="338"/>
      <c r="F26" s="338">
        <f t="shared" si="0"/>
        <v>0</v>
      </c>
      <c r="G26" s="339"/>
      <c r="I26" s="343">
        <v>451</v>
      </c>
      <c r="J26" s="278" t="s">
        <v>41</v>
      </c>
      <c r="K26" s="278" t="s">
        <v>41</v>
      </c>
      <c r="L26" s="278" t="s">
        <v>41</v>
      </c>
      <c r="N26" s="343">
        <v>451</v>
      </c>
      <c r="O26" s="278" t="s">
        <v>41</v>
      </c>
      <c r="P26" s="278" t="s">
        <v>41</v>
      </c>
      <c r="Q26" s="278" t="s">
        <v>41</v>
      </c>
    </row>
    <row r="27" spans="1:17" x14ac:dyDescent="0.2">
      <c r="A27" s="121">
        <v>46</v>
      </c>
      <c r="B27" s="81" t="s">
        <v>284</v>
      </c>
      <c r="C27" s="186"/>
      <c r="D27" s="186"/>
      <c r="E27" s="186"/>
      <c r="F27" s="186">
        <f t="shared" si="0"/>
        <v>0</v>
      </c>
      <c r="G27" s="187"/>
      <c r="I27" s="343">
        <v>46</v>
      </c>
      <c r="J27" s="285">
        <f>G27*1000</f>
        <v>0</v>
      </c>
      <c r="K27" s="278" t="s">
        <v>41</v>
      </c>
      <c r="L27" s="278" t="s">
        <v>41</v>
      </c>
      <c r="N27" s="343">
        <v>46</v>
      </c>
      <c r="O27" s="285">
        <f>J27-Basisdaten!C70</f>
        <v>0</v>
      </c>
      <c r="P27" s="278" t="s">
        <v>41</v>
      </c>
      <c r="Q27" s="278" t="s">
        <v>41</v>
      </c>
    </row>
    <row r="28" spans="1:17" x14ac:dyDescent="0.2">
      <c r="A28" s="336" t="s">
        <v>297</v>
      </c>
      <c r="B28" s="337" t="s">
        <v>298</v>
      </c>
      <c r="C28" s="338"/>
      <c r="D28" s="338"/>
      <c r="E28" s="338"/>
      <c r="F28" s="338">
        <f t="shared" si="0"/>
        <v>0</v>
      </c>
      <c r="G28" s="339"/>
      <c r="I28" s="343">
        <v>466</v>
      </c>
      <c r="J28" s="285">
        <f>+G28*1000</f>
        <v>0</v>
      </c>
      <c r="K28" s="278" t="s">
        <v>41</v>
      </c>
      <c r="L28" s="278" t="s">
        <v>41</v>
      </c>
      <c r="N28" s="343">
        <v>466</v>
      </c>
      <c r="O28" s="285">
        <f>J28-Basisdaten!C71</f>
        <v>0</v>
      </c>
      <c r="P28" s="278" t="s">
        <v>41</v>
      </c>
      <c r="Q28" s="278" t="s">
        <v>41</v>
      </c>
    </row>
    <row r="29" spans="1:17" x14ac:dyDescent="0.2">
      <c r="A29" s="121">
        <v>47</v>
      </c>
      <c r="B29" s="81" t="s">
        <v>23</v>
      </c>
      <c r="C29" s="186"/>
      <c r="D29" s="186"/>
      <c r="E29" s="186"/>
      <c r="F29" s="186">
        <f t="shared" si="0"/>
        <v>0</v>
      </c>
      <c r="G29" s="187"/>
      <c r="I29" s="343">
        <v>47</v>
      </c>
      <c r="J29" s="285">
        <f>+G29*1000</f>
        <v>0</v>
      </c>
      <c r="K29" s="278" t="s">
        <v>41</v>
      </c>
      <c r="L29" s="278" t="s">
        <v>41</v>
      </c>
      <c r="N29" s="343">
        <v>47</v>
      </c>
      <c r="O29" s="285">
        <f>J29-Basisdaten!C72</f>
        <v>0</v>
      </c>
      <c r="P29" s="278" t="s">
        <v>41</v>
      </c>
      <c r="Q29" s="278" t="s">
        <v>41</v>
      </c>
    </row>
    <row r="30" spans="1:17" ht="12.75" customHeight="1" x14ac:dyDescent="0.2">
      <c r="A30" s="121">
        <v>49</v>
      </c>
      <c r="B30" s="81" t="s">
        <v>24</v>
      </c>
      <c r="C30" s="186"/>
      <c r="D30" s="186"/>
      <c r="E30" s="186"/>
      <c r="F30" s="186">
        <f t="shared" si="0"/>
        <v>0</v>
      </c>
      <c r="G30" s="187"/>
      <c r="I30" s="343">
        <v>49</v>
      </c>
      <c r="J30" s="285">
        <f>+G30*1000</f>
        <v>0</v>
      </c>
      <c r="K30" s="278" t="s">
        <v>41</v>
      </c>
      <c r="L30" s="278" t="s">
        <v>41</v>
      </c>
      <c r="N30" s="343">
        <v>49</v>
      </c>
      <c r="O30" s="285">
        <f>J30-Basisdaten!C77</f>
        <v>0</v>
      </c>
      <c r="P30" s="278" t="s">
        <v>41</v>
      </c>
      <c r="Q30" s="278" t="s">
        <v>41</v>
      </c>
    </row>
    <row r="31" spans="1:17" x14ac:dyDescent="0.2">
      <c r="A31" s="342"/>
      <c r="B31" s="188" t="s">
        <v>299</v>
      </c>
      <c r="C31" s="189"/>
      <c r="D31" s="189"/>
      <c r="E31" s="189"/>
      <c r="F31" s="189">
        <f>+D31-E31</f>
        <v>0</v>
      </c>
      <c r="G31" s="190"/>
      <c r="I31" s="344"/>
      <c r="J31" s="278" t="s">
        <v>41</v>
      </c>
      <c r="K31" s="278" t="s">
        <v>41</v>
      </c>
      <c r="L31" s="278" t="s">
        <v>41</v>
      </c>
      <c r="N31" s="344"/>
      <c r="O31" s="278" t="s">
        <v>41</v>
      </c>
      <c r="P31" s="278" t="s">
        <v>41</v>
      </c>
      <c r="Q31" s="278" t="s">
        <v>41</v>
      </c>
    </row>
    <row r="32" spans="1:17" x14ac:dyDescent="0.2">
      <c r="A32" s="342"/>
      <c r="B32" s="188" t="s">
        <v>300</v>
      </c>
      <c r="C32" s="189"/>
      <c r="D32" s="189"/>
      <c r="E32" s="189"/>
      <c r="F32" s="189">
        <f>+D32-E32</f>
        <v>0</v>
      </c>
      <c r="G32" s="190"/>
      <c r="I32" s="344"/>
      <c r="J32" s="278" t="s">
        <v>41</v>
      </c>
      <c r="K32" s="278" t="s">
        <v>41</v>
      </c>
      <c r="L32" s="278" t="s">
        <v>41</v>
      </c>
      <c r="N32" s="344"/>
      <c r="O32" s="278" t="s">
        <v>41</v>
      </c>
      <c r="P32" s="278" t="s">
        <v>41</v>
      </c>
      <c r="Q32" s="278" t="s">
        <v>41</v>
      </c>
    </row>
    <row r="33" spans="1:17" x14ac:dyDescent="0.2">
      <c r="A33" s="115">
        <v>34</v>
      </c>
      <c r="B33" s="106" t="s">
        <v>277</v>
      </c>
      <c r="C33" s="186"/>
      <c r="D33" s="186"/>
      <c r="E33" s="186"/>
      <c r="F33" s="186">
        <f>+D33-E33</f>
        <v>0</v>
      </c>
      <c r="G33" s="187"/>
      <c r="I33" s="343">
        <v>34</v>
      </c>
      <c r="J33" s="285">
        <f>G33*1000</f>
        <v>0</v>
      </c>
      <c r="K33" s="278" t="s">
        <v>41</v>
      </c>
      <c r="L33" s="278" t="s">
        <v>41</v>
      </c>
      <c r="N33" s="343">
        <v>34</v>
      </c>
      <c r="O33" s="285">
        <f>J33-Basisdaten!C27</f>
        <v>0</v>
      </c>
      <c r="P33" s="278" t="s">
        <v>41</v>
      </c>
      <c r="Q33" s="278" t="s">
        <v>41</v>
      </c>
    </row>
    <row r="34" spans="1:17" s="307" customFormat="1" x14ac:dyDescent="0.2">
      <c r="A34" s="345" t="s">
        <v>301</v>
      </c>
      <c r="B34" s="346" t="s">
        <v>222</v>
      </c>
      <c r="C34" s="186"/>
      <c r="D34" s="186"/>
      <c r="E34" s="186"/>
      <c r="F34" s="338">
        <f t="shared" ref="F34:F58" si="1">+D34-E34</f>
        <v>0</v>
      </c>
      <c r="G34" s="187"/>
      <c r="H34" s="81"/>
      <c r="I34" s="343">
        <v>340</v>
      </c>
      <c r="J34" s="285">
        <f>G34*1000</f>
        <v>0</v>
      </c>
      <c r="K34" s="278" t="s">
        <v>41</v>
      </c>
      <c r="L34" s="278" t="s">
        <v>41</v>
      </c>
      <c r="M34" s="81"/>
      <c r="N34" s="343">
        <v>340</v>
      </c>
      <c r="O34" s="285">
        <f>J34-Basisdaten!C28</f>
        <v>0</v>
      </c>
      <c r="P34" s="278" t="s">
        <v>41</v>
      </c>
      <c r="Q34" s="278" t="s">
        <v>41</v>
      </c>
    </row>
    <row r="35" spans="1:17" x14ac:dyDescent="0.2">
      <c r="A35" s="115">
        <v>440</v>
      </c>
      <c r="B35" s="106" t="s">
        <v>225</v>
      </c>
      <c r="C35" s="186"/>
      <c r="D35" s="186"/>
      <c r="E35" s="186"/>
      <c r="F35" s="186">
        <f t="shared" si="1"/>
        <v>0</v>
      </c>
      <c r="G35" s="187"/>
      <c r="I35" s="343">
        <v>440</v>
      </c>
      <c r="J35" s="285">
        <f>G35*1000</f>
        <v>0</v>
      </c>
      <c r="K35" s="278" t="s">
        <v>41</v>
      </c>
      <c r="L35" s="278" t="s">
        <v>41</v>
      </c>
      <c r="N35" s="343">
        <v>440</v>
      </c>
      <c r="O35" s="285">
        <f>J35-Basisdaten!C62</f>
        <v>0</v>
      </c>
      <c r="P35" s="278" t="s">
        <v>41</v>
      </c>
      <c r="Q35" s="278" t="s">
        <v>41</v>
      </c>
    </row>
    <row r="36" spans="1:17" x14ac:dyDescent="0.2">
      <c r="A36" s="115">
        <v>441</v>
      </c>
      <c r="B36" s="106" t="s">
        <v>302</v>
      </c>
      <c r="C36" s="186"/>
      <c r="D36" s="186"/>
      <c r="E36" s="186"/>
      <c r="F36" s="186">
        <f t="shared" si="1"/>
        <v>0</v>
      </c>
      <c r="G36" s="187"/>
      <c r="I36" s="343">
        <v>441</v>
      </c>
      <c r="J36" s="278" t="s">
        <v>41</v>
      </c>
      <c r="K36" s="278" t="s">
        <v>41</v>
      </c>
      <c r="L36" s="278" t="s">
        <v>41</v>
      </c>
      <c r="N36" s="343">
        <v>441</v>
      </c>
      <c r="O36" s="278" t="s">
        <v>41</v>
      </c>
      <c r="P36" s="278" t="s">
        <v>41</v>
      </c>
      <c r="Q36" s="278" t="s">
        <v>41</v>
      </c>
    </row>
    <row r="37" spans="1:17" s="307" customFormat="1" x14ac:dyDescent="0.2">
      <c r="A37" s="115">
        <v>442</v>
      </c>
      <c r="B37" s="106" t="s">
        <v>303</v>
      </c>
      <c r="C37" s="186"/>
      <c r="D37" s="186"/>
      <c r="E37" s="186"/>
      <c r="F37" s="186">
        <f t="shared" si="1"/>
        <v>0</v>
      </c>
      <c r="G37" s="187"/>
      <c r="H37" s="81"/>
      <c r="I37" s="343">
        <v>442</v>
      </c>
      <c r="J37" s="278" t="s">
        <v>41</v>
      </c>
      <c r="K37" s="278" t="s">
        <v>41</v>
      </c>
      <c r="L37" s="278" t="s">
        <v>41</v>
      </c>
      <c r="M37" s="81"/>
      <c r="N37" s="343">
        <v>442</v>
      </c>
      <c r="O37" s="278" t="s">
        <v>41</v>
      </c>
      <c r="P37" s="278" t="s">
        <v>41</v>
      </c>
      <c r="Q37" s="278" t="s">
        <v>41</v>
      </c>
    </row>
    <row r="38" spans="1:17" x14ac:dyDescent="0.2">
      <c r="A38" s="115">
        <v>443</v>
      </c>
      <c r="B38" s="106" t="s">
        <v>227</v>
      </c>
      <c r="C38" s="186"/>
      <c r="D38" s="186"/>
      <c r="E38" s="186"/>
      <c r="F38" s="186">
        <f t="shared" si="1"/>
        <v>0</v>
      </c>
      <c r="G38" s="187"/>
      <c r="I38" s="343">
        <v>443</v>
      </c>
      <c r="J38" s="285">
        <f>G38*1000</f>
        <v>0</v>
      </c>
      <c r="K38" s="278" t="s">
        <v>41</v>
      </c>
      <c r="L38" s="278" t="s">
        <v>41</v>
      </c>
      <c r="N38" s="343">
        <v>443</v>
      </c>
      <c r="O38" s="285">
        <f>J38-Basisdaten!C64</f>
        <v>0</v>
      </c>
      <c r="P38" s="278" t="s">
        <v>41</v>
      </c>
      <c r="Q38" s="278" t="s">
        <v>41</v>
      </c>
    </row>
    <row r="39" spans="1:17" x14ac:dyDescent="0.2">
      <c r="A39" s="115">
        <v>444</v>
      </c>
      <c r="B39" s="106" t="s">
        <v>304</v>
      </c>
      <c r="C39" s="186"/>
      <c r="D39" s="186"/>
      <c r="E39" s="186"/>
      <c r="F39" s="186">
        <f t="shared" si="1"/>
        <v>0</v>
      </c>
      <c r="G39" s="187"/>
      <c r="I39" s="343">
        <v>444</v>
      </c>
      <c r="J39" s="278" t="s">
        <v>41</v>
      </c>
      <c r="K39" s="278" t="s">
        <v>41</v>
      </c>
      <c r="L39" s="278" t="s">
        <v>41</v>
      </c>
      <c r="N39" s="343">
        <v>444</v>
      </c>
      <c r="O39" s="278" t="s">
        <v>41</v>
      </c>
      <c r="P39" s="278" t="s">
        <v>41</v>
      </c>
      <c r="Q39" s="278" t="s">
        <v>41</v>
      </c>
    </row>
    <row r="40" spans="1:17" x14ac:dyDescent="0.2">
      <c r="A40" s="115">
        <v>445</v>
      </c>
      <c r="B40" s="106" t="s">
        <v>305</v>
      </c>
      <c r="C40" s="186"/>
      <c r="D40" s="186"/>
      <c r="E40" s="186"/>
      <c r="F40" s="186">
        <f t="shared" si="1"/>
        <v>0</v>
      </c>
      <c r="G40" s="187"/>
      <c r="I40" s="343">
        <v>445</v>
      </c>
      <c r="J40" s="285">
        <f>G40*1000</f>
        <v>0</v>
      </c>
      <c r="K40" s="278" t="s">
        <v>41</v>
      </c>
      <c r="L40" s="278" t="s">
        <v>41</v>
      </c>
      <c r="N40" s="343">
        <v>445</v>
      </c>
      <c r="O40" s="285">
        <f>J40-Basisdaten!C65</f>
        <v>0</v>
      </c>
      <c r="P40" s="278" t="s">
        <v>41</v>
      </c>
      <c r="Q40" s="278" t="s">
        <v>41</v>
      </c>
    </row>
    <row r="41" spans="1:17" x14ac:dyDescent="0.2">
      <c r="A41" s="115">
        <v>446</v>
      </c>
      <c r="B41" s="106" t="s">
        <v>306</v>
      </c>
      <c r="C41" s="186"/>
      <c r="D41" s="186"/>
      <c r="E41" s="186"/>
      <c r="F41" s="186">
        <f t="shared" si="1"/>
        <v>0</v>
      </c>
      <c r="G41" s="187"/>
      <c r="I41" s="343">
        <v>446</v>
      </c>
      <c r="J41" s="278" t="s">
        <v>41</v>
      </c>
      <c r="K41" s="278" t="s">
        <v>41</v>
      </c>
      <c r="L41" s="278" t="s">
        <v>41</v>
      </c>
      <c r="N41" s="343">
        <v>446</v>
      </c>
      <c r="O41" s="278" t="s">
        <v>41</v>
      </c>
      <c r="P41" s="278" t="s">
        <v>41</v>
      </c>
      <c r="Q41" s="278" t="s">
        <v>41</v>
      </c>
    </row>
    <row r="42" spans="1:17" x14ac:dyDescent="0.2">
      <c r="A42" s="115">
        <v>447</v>
      </c>
      <c r="B42" s="106" t="s">
        <v>229</v>
      </c>
      <c r="C42" s="186"/>
      <c r="D42" s="186"/>
      <c r="E42" s="186"/>
      <c r="F42" s="186">
        <f t="shared" si="1"/>
        <v>0</v>
      </c>
      <c r="G42" s="187"/>
      <c r="I42" s="343">
        <v>447</v>
      </c>
      <c r="J42" s="285">
        <f>G42*1000</f>
        <v>0</v>
      </c>
      <c r="K42" s="278" t="s">
        <v>41</v>
      </c>
      <c r="L42" s="278" t="s">
        <v>41</v>
      </c>
      <c r="N42" s="343">
        <v>447</v>
      </c>
      <c r="O42" s="285">
        <f>J42-Basisdaten!C66</f>
        <v>0</v>
      </c>
      <c r="P42" s="278" t="s">
        <v>41</v>
      </c>
      <c r="Q42" s="278" t="s">
        <v>41</v>
      </c>
    </row>
    <row r="43" spans="1:17" x14ac:dyDescent="0.2">
      <c r="A43" s="115">
        <v>448</v>
      </c>
      <c r="B43" s="106" t="s">
        <v>230</v>
      </c>
      <c r="C43" s="186"/>
      <c r="D43" s="186"/>
      <c r="E43" s="186"/>
      <c r="F43" s="186">
        <f t="shared" si="1"/>
        <v>0</v>
      </c>
      <c r="G43" s="187"/>
      <c r="I43" s="343">
        <v>448</v>
      </c>
      <c r="J43" s="285">
        <f>G43*1000</f>
        <v>0</v>
      </c>
      <c r="K43" s="278" t="s">
        <v>41</v>
      </c>
      <c r="L43" s="278" t="s">
        <v>41</v>
      </c>
      <c r="N43" s="343">
        <v>448</v>
      </c>
      <c r="O43" s="285">
        <f>J43-Basisdaten!C67</f>
        <v>0</v>
      </c>
      <c r="P43" s="278" t="s">
        <v>41</v>
      </c>
      <c r="Q43" s="278" t="s">
        <v>41</v>
      </c>
    </row>
    <row r="44" spans="1:17" x14ac:dyDescent="0.2">
      <c r="A44" s="115">
        <v>449</v>
      </c>
      <c r="B44" s="106" t="s">
        <v>307</v>
      </c>
      <c r="C44" s="186"/>
      <c r="D44" s="186"/>
      <c r="E44" s="186"/>
      <c r="F44" s="186">
        <f t="shared" si="1"/>
        <v>0</v>
      </c>
      <c r="G44" s="187"/>
      <c r="I44" s="343">
        <v>449</v>
      </c>
      <c r="J44" s="278" t="s">
        <v>41</v>
      </c>
      <c r="K44" s="278" t="s">
        <v>41</v>
      </c>
      <c r="L44" s="278" t="s">
        <v>41</v>
      </c>
      <c r="N44" s="343">
        <v>449</v>
      </c>
      <c r="O44" s="278" t="s">
        <v>41</v>
      </c>
      <c r="P44" s="278" t="s">
        <v>41</v>
      </c>
      <c r="Q44" s="278" t="s">
        <v>41</v>
      </c>
    </row>
    <row r="45" spans="1:17" x14ac:dyDescent="0.2">
      <c r="A45" s="345" t="s">
        <v>308</v>
      </c>
      <c r="B45" s="346" t="s">
        <v>309</v>
      </c>
      <c r="C45" s="338"/>
      <c r="D45" s="338"/>
      <c r="E45" s="338"/>
      <c r="F45" s="338">
        <f t="shared" si="1"/>
        <v>0</v>
      </c>
      <c r="G45" s="339"/>
      <c r="I45" s="343">
        <v>4490</v>
      </c>
      <c r="J45" s="285">
        <f>+G45*1000</f>
        <v>0</v>
      </c>
      <c r="K45" s="278" t="s">
        <v>41</v>
      </c>
      <c r="L45" s="278" t="s">
        <v>41</v>
      </c>
      <c r="N45" s="343">
        <v>4490</v>
      </c>
      <c r="O45" s="285">
        <f>J45-Basisdaten!C68</f>
        <v>0</v>
      </c>
      <c r="P45" s="278" t="s">
        <v>41</v>
      </c>
      <c r="Q45" s="278" t="s">
        <v>41</v>
      </c>
    </row>
    <row r="46" spans="1:17" x14ac:dyDescent="0.2">
      <c r="A46" s="342"/>
      <c r="B46" s="188" t="s">
        <v>310</v>
      </c>
      <c r="C46" s="189"/>
      <c r="D46" s="189"/>
      <c r="E46" s="189"/>
      <c r="F46" s="189">
        <f t="shared" si="1"/>
        <v>0</v>
      </c>
      <c r="G46" s="190"/>
      <c r="I46" s="344"/>
      <c r="J46" s="278" t="s">
        <v>41</v>
      </c>
      <c r="K46" s="278" t="s">
        <v>41</v>
      </c>
      <c r="L46" s="278" t="s">
        <v>41</v>
      </c>
      <c r="N46" s="344"/>
      <c r="O46" s="278" t="s">
        <v>41</v>
      </c>
      <c r="P46" s="278" t="s">
        <v>41</v>
      </c>
      <c r="Q46" s="278" t="s">
        <v>41</v>
      </c>
    </row>
    <row r="47" spans="1:17" x14ac:dyDescent="0.2">
      <c r="A47" s="342"/>
      <c r="B47" s="188" t="s">
        <v>311</v>
      </c>
      <c r="C47" s="189"/>
      <c r="D47" s="189"/>
      <c r="E47" s="189"/>
      <c r="F47" s="189">
        <f t="shared" si="1"/>
        <v>0</v>
      </c>
      <c r="G47" s="190"/>
      <c r="I47" s="344"/>
      <c r="J47" s="278" t="s">
        <v>41</v>
      </c>
      <c r="K47" s="278" t="s">
        <v>41</v>
      </c>
      <c r="L47" s="278" t="s">
        <v>41</v>
      </c>
      <c r="N47" s="344"/>
      <c r="O47" s="278" t="s">
        <v>41</v>
      </c>
      <c r="P47" s="278" t="s">
        <v>41</v>
      </c>
      <c r="Q47" s="278" t="s">
        <v>41</v>
      </c>
    </row>
    <row r="48" spans="1:17" x14ac:dyDescent="0.2">
      <c r="A48" s="115">
        <v>38</v>
      </c>
      <c r="B48" s="106" t="s">
        <v>197</v>
      </c>
      <c r="C48" s="186"/>
      <c r="D48" s="186"/>
      <c r="E48" s="186"/>
      <c r="F48" s="186">
        <f t="shared" si="1"/>
        <v>0</v>
      </c>
      <c r="G48" s="187"/>
      <c r="I48" s="343">
        <v>38</v>
      </c>
      <c r="J48" s="285">
        <f>+G48*1000</f>
        <v>0</v>
      </c>
      <c r="K48" s="285">
        <f>+E48*1000</f>
        <v>0</v>
      </c>
      <c r="L48" s="278" t="s">
        <v>41</v>
      </c>
      <c r="N48" s="343">
        <v>38</v>
      </c>
      <c r="O48" s="285">
        <f>J48-Basisdaten!C40</f>
        <v>0</v>
      </c>
      <c r="P48" s="285">
        <f>K48-Basisdaten!D40</f>
        <v>0</v>
      </c>
      <c r="Q48" s="278" t="s">
        <v>41</v>
      </c>
    </row>
    <row r="49" spans="1:17" x14ac:dyDescent="0.2">
      <c r="A49" s="345" t="s">
        <v>312</v>
      </c>
      <c r="B49" s="346" t="s">
        <v>313</v>
      </c>
      <c r="C49" s="338"/>
      <c r="D49" s="338"/>
      <c r="E49" s="338"/>
      <c r="F49" s="338">
        <f t="shared" si="1"/>
        <v>0</v>
      </c>
      <c r="G49" s="339"/>
      <c r="I49" s="343">
        <v>383</v>
      </c>
      <c r="J49" s="285">
        <f>+G49*1000</f>
        <v>0</v>
      </c>
      <c r="K49" s="278" t="s">
        <v>41</v>
      </c>
      <c r="L49" s="278" t="s">
        <v>41</v>
      </c>
      <c r="N49" s="343">
        <v>383</v>
      </c>
      <c r="O49" s="285">
        <f>J49-Basisdaten!C43</f>
        <v>0</v>
      </c>
      <c r="P49" s="278" t="s">
        <v>41</v>
      </c>
      <c r="Q49" s="278" t="s">
        <v>41</v>
      </c>
    </row>
    <row r="50" spans="1:17" x14ac:dyDescent="0.2">
      <c r="A50" s="345" t="s">
        <v>314</v>
      </c>
      <c r="B50" s="346" t="s">
        <v>315</v>
      </c>
      <c r="C50" s="338"/>
      <c r="D50" s="338"/>
      <c r="E50" s="338"/>
      <c r="F50" s="338">
        <f t="shared" si="1"/>
        <v>0</v>
      </c>
      <c r="G50" s="339"/>
      <c r="I50" s="343">
        <v>387</v>
      </c>
      <c r="J50" s="285">
        <f>+G50*1000</f>
        <v>0</v>
      </c>
      <c r="K50" s="278" t="s">
        <v>41</v>
      </c>
      <c r="L50" s="278" t="s">
        <v>41</v>
      </c>
      <c r="N50" s="343">
        <v>387</v>
      </c>
      <c r="O50" s="285">
        <f>J50-Basisdaten!C47</f>
        <v>0</v>
      </c>
      <c r="P50" s="278" t="s">
        <v>41</v>
      </c>
      <c r="Q50" s="278" t="s">
        <v>41</v>
      </c>
    </row>
    <row r="51" spans="1:17" x14ac:dyDescent="0.2">
      <c r="A51" s="345" t="s">
        <v>316</v>
      </c>
      <c r="B51" s="346" t="s">
        <v>203</v>
      </c>
      <c r="C51" s="338"/>
      <c r="D51" s="338"/>
      <c r="E51" s="338"/>
      <c r="F51" s="338">
        <f t="shared" si="1"/>
        <v>0</v>
      </c>
      <c r="G51" s="339"/>
      <c r="I51" s="343">
        <v>389</v>
      </c>
      <c r="J51" s="285">
        <f>+G51*1000</f>
        <v>0</v>
      </c>
      <c r="K51" s="278" t="s">
        <v>41</v>
      </c>
      <c r="L51" s="278" t="s">
        <v>41</v>
      </c>
      <c r="N51" s="343">
        <v>389</v>
      </c>
      <c r="O51" s="285">
        <f>J51-Basisdaten!C48</f>
        <v>0</v>
      </c>
      <c r="P51" s="278" t="s">
        <v>41</v>
      </c>
      <c r="Q51" s="278" t="s">
        <v>41</v>
      </c>
    </row>
    <row r="52" spans="1:17" x14ac:dyDescent="0.2">
      <c r="A52" s="115">
        <v>48</v>
      </c>
      <c r="B52" s="106" t="s">
        <v>196</v>
      </c>
      <c r="C52" s="186"/>
      <c r="D52" s="186"/>
      <c r="E52" s="186"/>
      <c r="F52" s="186">
        <f t="shared" si="1"/>
        <v>0</v>
      </c>
      <c r="G52" s="187"/>
      <c r="I52" s="343">
        <v>48</v>
      </c>
      <c r="J52" s="285">
        <f>+G52*1000</f>
        <v>0</v>
      </c>
      <c r="K52" s="278" t="s">
        <v>41</v>
      </c>
      <c r="L52" s="278" t="s">
        <v>41</v>
      </c>
      <c r="N52" s="343">
        <v>48</v>
      </c>
      <c r="O52" s="285">
        <f>J52-Basisdaten!C73</f>
        <v>0</v>
      </c>
      <c r="P52" s="278" t="s">
        <v>41</v>
      </c>
      <c r="Q52" s="278" t="s">
        <v>41</v>
      </c>
    </row>
    <row r="53" spans="1:17" x14ac:dyDescent="0.2">
      <c r="A53" s="345" t="s">
        <v>317</v>
      </c>
      <c r="B53" s="346" t="s">
        <v>318</v>
      </c>
      <c r="C53" s="338"/>
      <c r="D53" s="338"/>
      <c r="E53" s="338"/>
      <c r="F53" s="338">
        <f t="shared" si="1"/>
        <v>0</v>
      </c>
      <c r="G53" s="339"/>
      <c r="I53" s="343">
        <v>487</v>
      </c>
      <c r="J53" s="285">
        <f>G53*1000</f>
        <v>0</v>
      </c>
      <c r="K53" s="278" t="s">
        <v>41</v>
      </c>
      <c r="L53" s="278" t="s">
        <v>41</v>
      </c>
      <c r="N53" s="343">
        <v>487</v>
      </c>
      <c r="O53" s="285">
        <f>J53-Basisdaten!C74</f>
        <v>0</v>
      </c>
      <c r="P53" s="278" t="s">
        <v>41</v>
      </c>
      <c r="Q53" s="278" t="s">
        <v>41</v>
      </c>
    </row>
    <row r="54" spans="1:17" x14ac:dyDescent="0.2">
      <c r="A54" s="345" t="s">
        <v>319</v>
      </c>
      <c r="B54" s="346" t="s">
        <v>204</v>
      </c>
      <c r="C54" s="338"/>
      <c r="D54" s="338"/>
      <c r="E54" s="338"/>
      <c r="F54" s="338">
        <f t="shared" si="1"/>
        <v>0</v>
      </c>
      <c r="G54" s="339"/>
      <c r="I54" s="343">
        <v>489</v>
      </c>
      <c r="J54" s="285">
        <f>+G54*1000</f>
        <v>0</v>
      </c>
      <c r="K54" s="278" t="s">
        <v>41</v>
      </c>
      <c r="L54" s="278" t="s">
        <v>41</v>
      </c>
      <c r="N54" s="343">
        <v>489</v>
      </c>
      <c r="O54" s="285">
        <f>J54-Basisdaten!C75</f>
        <v>0</v>
      </c>
      <c r="P54" s="278" t="s">
        <v>41</v>
      </c>
      <c r="Q54" s="278" t="s">
        <v>41</v>
      </c>
    </row>
    <row r="55" spans="1:17" x14ac:dyDescent="0.2">
      <c r="A55" s="342"/>
      <c r="B55" s="188" t="s">
        <v>320</v>
      </c>
      <c r="C55" s="189"/>
      <c r="D55" s="189"/>
      <c r="E55" s="189"/>
      <c r="F55" s="189">
        <f t="shared" si="1"/>
        <v>0</v>
      </c>
      <c r="G55" s="190"/>
      <c r="I55" s="344"/>
      <c r="J55" s="278" t="s">
        <v>41</v>
      </c>
      <c r="K55" s="278" t="s">
        <v>41</v>
      </c>
      <c r="L55" s="278" t="s">
        <v>41</v>
      </c>
      <c r="N55" s="344"/>
      <c r="O55" s="278" t="s">
        <v>41</v>
      </c>
      <c r="P55" s="278" t="s">
        <v>41</v>
      </c>
      <c r="Q55" s="278" t="s">
        <v>41</v>
      </c>
    </row>
    <row r="56" spans="1:17" x14ac:dyDescent="0.2">
      <c r="A56" s="342"/>
      <c r="B56" s="188" t="s">
        <v>321</v>
      </c>
      <c r="C56" s="189"/>
      <c r="D56" s="189"/>
      <c r="E56" s="189"/>
      <c r="F56" s="189">
        <f t="shared" si="1"/>
        <v>0</v>
      </c>
      <c r="G56" s="190"/>
      <c r="I56" s="347"/>
      <c r="J56" s="348" t="s">
        <v>41</v>
      </c>
      <c r="K56" s="348" t="s">
        <v>41</v>
      </c>
      <c r="L56" s="348" t="s">
        <v>41</v>
      </c>
      <c r="N56" s="347"/>
      <c r="O56" s="348" t="s">
        <v>41</v>
      </c>
      <c r="P56" s="348" t="s">
        <v>41</v>
      </c>
      <c r="Q56" s="348" t="s">
        <v>41</v>
      </c>
    </row>
    <row r="57" spans="1:17" x14ac:dyDescent="0.2">
      <c r="A57" s="349">
        <v>3</v>
      </c>
      <c r="B57" s="350" t="s">
        <v>21</v>
      </c>
      <c r="C57" s="338"/>
      <c r="D57" s="338"/>
      <c r="E57" s="186"/>
      <c r="F57" s="186">
        <f t="shared" si="1"/>
        <v>0</v>
      </c>
      <c r="G57" s="187"/>
      <c r="H57" s="351"/>
      <c r="I57" s="344">
        <v>3</v>
      </c>
      <c r="J57" s="285">
        <f>G57*1000</f>
        <v>0</v>
      </c>
      <c r="K57" s="285">
        <f>+E57*1000</f>
        <v>0</v>
      </c>
      <c r="L57" s="278" t="s">
        <v>41</v>
      </c>
      <c r="M57" s="351"/>
      <c r="N57" s="344">
        <v>3</v>
      </c>
      <c r="O57" s="285">
        <f>J57-Basisdaten!C22</f>
        <v>0</v>
      </c>
      <c r="P57" s="285">
        <f>K57-Basisdaten!D22</f>
        <v>0</v>
      </c>
      <c r="Q57" s="278" t="s">
        <v>41</v>
      </c>
    </row>
    <row r="58" spans="1:17" x14ac:dyDescent="0.2">
      <c r="A58" s="352">
        <v>4</v>
      </c>
      <c r="B58" s="353" t="s">
        <v>20</v>
      </c>
      <c r="C58" s="354"/>
      <c r="D58" s="354"/>
      <c r="E58" s="387"/>
      <c r="F58" s="387">
        <f t="shared" si="1"/>
        <v>0</v>
      </c>
      <c r="G58" s="388"/>
      <c r="H58" s="351"/>
      <c r="I58" s="347">
        <v>4</v>
      </c>
      <c r="J58" s="355">
        <f>+G58*1000</f>
        <v>0</v>
      </c>
      <c r="K58" s="348" t="s">
        <v>41</v>
      </c>
      <c r="L58" s="348" t="s">
        <v>41</v>
      </c>
      <c r="M58" s="351"/>
      <c r="N58" s="347">
        <v>4</v>
      </c>
      <c r="O58" s="355">
        <f>J58-Basisdaten!C51</f>
        <v>0</v>
      </c>
      <c r="P58" s="348" t="s">
        <v>41</v>
      </c>
      <c r="Q58" s="348" t="s">
        <v>41</v>
      </c>
    </row>
    <row r="59" spans="1:17" x14ac:dyDescent="0.2">
      <c r="A59" s="349"/>
      <c r="B59" s="192"/>
      <c r="C59" s="356"/>
      <c r="D59" s="356"/>
      <c r="E59" s="356"/>
      <c r="F59" s="356"/>
      <c r="G59" s="356"/>
      <c r="H59" s="85"/>
      <c r="I59" s="344"/>
      <c r="J59" s="357"/>
      <c r="K59" s="357"/>
      <c r="L59" s="357"/>
      <c r="M59" s="85"/>
      <c r="N59" s="344"/>
      <c r="O59" s="358"/>
      <c r="P59" s="357"/>
      <c r="Q59" s="357"/>
    </row>
    <row r="60" spans="1:17" x14ac:dyDescent="0.2">
      <c r="A60" s="359" t="s">
        <v>28</v>
      </c>
      <c r="B60" s="360"/>
      <c r="C60" s="361"/>
      <c r="D60" s="361"/>
      <c r="E60" s="361"/>
      <c r="F60" s="361"/>
      <c r="G60" s="361"/>
      <c r="H60" s="106"/>
      <c r="I60" s="362"/>
      <c r="J60" s="363"/>
      <c r="K60" s="363"/>
      <c r="L60" s="363"/>
      <c r="M60" s="192"/>
      <c r="N60" s="362"/>
      <c r="O60" s="364"/>
      <c r="P60" s="364"/>
      <c r="Q60" s="364"/>
    </row>
    <row r="61" spans="1:17" x14ac:dyDescent="0.2">
      <c r="A61" s="121" t="s">
        <v>322</v>
      </c>
      <c r="B61" s="81" t="s">
        <v>323</v>
      </c>
      <c r="C61" s="186"/>
      <c r="D61" s="186"/>
      <c r="E61" s="186"/>
      <c r="F61" s="186">
        <f>+D61-E61</f>
        <v>0</v>
      </c>
      <c r="G61" s="365"/>
      <c r="I61" s="343" t="s">
        <v>322</v>
      </c>
      <c r="J61" s="285">
        <f>G61*1000</f>
        <v>0</v>
      </c>
      <c r="K61" s="285">
        <f>+E61*1000</f>
        <v>0</v>
      </c>
      <c r="L61" s="285">
        <f>+C61*1000</f>
        <v>0</v>
      </c>
      <c r="N61" s="343" t="s">
        <v>322</v>
      </c>
      <c r="O61" s="285">
        <f>J61-(Basisdaten!C80+Basisdaten!C81+Basisdaten!C82+Basisdaten!C83+Basisdaten!C84+Basisdaten!C85)</f>
        <v>0</v>
      </c>
      <c r="P61" s="285">
        <f>K61-(Basisdaten!D80+Basisdaten!D81+Basisdaten!D82+Basisdaten!D83+Basisdaten!D84+Basisdaten!D85)</f>
        <v>0</v>
      </c>
      <c r="Q61" s="285">
        <f>L61-(Basisdaten!E80+Basisdaten!E81+Basisdaten!E82+Basisdaten!E83+Basisdaten!E84+Basisdaten!E85)</f>
        <v>0</v>
      </c>
    </row>
    <row r="62" spans="1:17" x14ac:dyDescent="0.2">
      <c r="A62" s="121">
        <v>57</v>
      </c>
      <c r="B62" s="81" t="s">
        <v>211</v>
      </c>
      <c r="C62" s="186"/>
      <c r="D62" s="186"/>
      <c r="E62" s="186"/>
      <c r="F62" s="186">
        <f t="shared" ref="F62:F70" si="2">+D62-E62</f>
        <v>0</v>
      </c>
      <c r="G62" s="365"/>
      <c r="I62" s="343">
        <v>57</v>
      </c>
      <c r="J62" s="285">
        <f>G62*1000</f>
        <v>0</v>
      </c>
      <c r="K62" s="285">
        <f>+E62*1000</f>
        <v>0</v>
      </c>
      <c r="L62" s="285">
        <f>+C62*1000</f>
        <v>0</v>
      </c>
      <c r="N62" s="343">
        <v>57</v>
      </c>
      <c r="O62" s="285">
        <f>J62-Basisdaten!C87</f>
        <v>0</v>
      </c>
      <c r="P62" s="285">
        <f>K62-Basisdaten!D87</f>
        <v>0</v>
      </c>
      <c r="Q62" s="285">
        <f>L62-Basisdaten!E87</f>
        <v>0</v>
      </c>
    </row>
    <row r="63" spans="1:17" x14ac:dyDescent="0.2">
      <c r="A63" s="121">
        <v>58</v>
      </c>
      <c r="B63" s="81" t="s">
        <v>324</v>
      </c>
      <c r="C63" s="186"/>
      <c r="D63" s="186"/>
      <c r="E63" s="186"/>
      <c r="F63" s="186">
        <f t="shared" si="2"/>
        <v>0</v>
      </c>
      <c r="G63" s="365"/>
      <c r="I63" s="343">
        <v>58</v>
      </c>
      <c r="J63" s="348" t="s">
        <v>41</v>
      </c>
      <c r="K63" s="348" t="s">
        <v>41</v>
      </c>
      <c r="L63" s="348" t="s">
        <v>41</v>
      </c>
      <c r="N63" s="343">
        <v>58</v>
      </c>
      <c r="O63" s="348" t="s">
        <v>41</v>
      </c>
      <c r="P63" s="348" t="s">
        <v>41</v>
      </c>
      <c r="Q63" s="348" t="s">
        <v>41</v>
      </c>
    </row>
    <row r="64" spans="1:17" x14ac:dyDescent="0.2">
      <c r="A64" s="342">
        <v>5</v>
      </c>
      <c r="B64" s="188" t="s">
        <v>325</v>
      </c>
      <c r="C64" s="189"/>
      <c r="D64" s="189"/>
      <c r="E64" s="189"/>
      <c r="F64" s="189">
        <f t="shared" si="2"/>
        <v>0</v>
      </c>
      <c r="G64" s="366"/>
      <c r="I64" s="367">
        <v>5</v>
      </c>
      <c r="J64" s="368">
        <f>G64*1000</f>
        <v>0</v>
      </c>
      <c r="K64" s="368">
        <f>+E64*1000</f>
        <v>0</v>
      </c>
      <c r="L64" s="368">
        <f>+C64*1000</f>
        <v>0</v>
      </c>
      <c r="N64" s="367">
        <v>5</v>
      </c>
      <c r="O64" s="348" t="s">
        <v>41</v>
      </c>
      <c r="P64" s="348" t="s">
        <v>41</v>
      </c>
      <c r="Q64" s="348" t="s">
        <v>41</v>
      </c>
    </row>
    <row r="65" spans="1:17" x14ac:dyDescent="0.2">
      <c r="A65" s="121" t="s">
        <v>326</v>
      </c>
      <c r="B65" s="81" t="s">
        <v>327</v>
      </c>
      <c r="C65" s="186"/>
      <c r="D65" s="186"/>
      <c r="E65" s="186"/>
      <c r="F65" s="186">
        <f t="shared" si="2"/>
        <v>0</v>
      </c>
      <c r="G65" s="365"/>
      <c r="I65" s="343" t="s">
        <v>326</v>
      </c>
      <c r="J65" s="285">
        <f>G65*1000</f>
        <v>0</v>
      </c>
      <c r="K65" s="285">
        <f>+E65*1000</f>
        <v>0</v>
      </c>
      <c r="L65" s="285">
        <f>+C65*1000</f>
        <v>0</v>
      </c>
      <c r="N65" s="343" t="s">
        <v>326</v>
      </c>
      <c r="O65" s="285">
        <f>J65-(Basisdaten!C90+Basisdaten!C91+Basisdaten!C92+Basisdaten!C93+Basisdaten!C94+Basisdaten!C95+Basisdaten!C96)</f>
        <v>0</v>
      </c>
      <c r="P65" s="285">
        <f>K65-(Basisdaten!D90+Basisdaten!D91+Basisdaten!D92+Basisdaten!D93+Basisdaten!D94+Basisdaten!D95+Basisdaten!D96)</f>
        <v>0</v>
      </c>
      <c r="Q65" s="285">
        <f>L65-(Basisdaten!E90+Basisdaten!E91+Basisdaten!E92+Basisdaten!E93+Basisdaten!E94+Basisdaten!E95+Basisdaten!E96)</f>
        <v>0</v>
      </c>
    </row>
    <row r="66" spans="1:17" x14ac:dyDescent="0.2">
      <c r="A66" s="121">
        <v>67</v>
      </c>
      <c r="B66" s="81" t="s">
        <v>211</v>
      </c>
      <c r="C66" s="186"/>
      <c r="D66" s="186"/>
      <c r="E66" s="186"/>
      <c r="F66" s="186">
        <f t="shared" si="2"/>
        <v>0</v>
      </c>
      <c r="G66" s="365"/>
      <c r="I66" s="343">
        <v>67</v>
      </c>
      <c r="J66" s="285">
        <f>G66*1000</f>
        <v>0</v>
      </c>
      <c r="K66" s="285">
        <f>+E66*1000</f>
        <v>0</v>
      </c>
      <c r="L66" s="285">
        <f>+C66*1000</f>
        <v>0</v>
      </c>
      <c r="N66" s="343">
        <v>67</v>
      </c>
      <c r="O66" s="285">
        <f>J66-Basisdaten!C98</f>
        <v>0</v>
      </c>
      <c r="P66" s="285">
        <f>K66-Basisdaten!D98</f>
        <v>0</v>
      </c>
      <c r="Q66" s="285">
        <f>L66-Basisdaten!E98</f>
        <v>0</v>
      </c>
    </row>
    <row r="67" spans="1:17" x14ac:dyDescent="0.2">
      <c r="A67" s="121">
        <v>68</v>
      </c>
      <c r="B67" s="81" t="s">
        <v>328</v>
      </c>
      <c r="C67" s="186"/>
      <c r="D67" s="186"/>
      <c r="E67" s="186"/>
      <c r="F67" s="186">
        <f t="shared" si="2"/>
        <v>0</v>
      </c>
      <c r="G67" s="365"/>
      <c r="I67" s="343">
        <v>68</v>
      </c>
      <c r="J67" s="278" t="s">
        <v>41</v>
      </c>
      <c r="K67" s="278" t="s">
        <v>41</v>
      </c>
      <c r="L67" s="278" t="s">
        <v>41</v>
      </c>
      <c r="N67" s="343">
        <v>68</v>
      </c>
      <c r="O67" s="278" t="s">
        <v>41</v>
      </c>
      <c r="P67" s="278" t="s">
        <v>41</v>
      </c>
      <c r="Q67" s="278" t="s">
        <v>41</v>
      </c>
    </row>
    <row r="68" spans="1:17" x14ac:dyDescent="0.2">
      <c r="A68" s="342">
        <v>6</v>
      </c>
      <c r="B68" s="188" t="s">
        <v>329</v>
      </c>
      <c r="C68" s="189"/>
      <c r="D68" s="189"/>
      <c r="E68" s="189"/>
      <c r="F68" s="189">
        <f t="shared" si="2"/>
        <v>0</v>
      </c>
      <c r="G68" s="366"/>
      <c r="I68" s="367">
        <v>6</v>
      </c>
      <c r="J68" s="368">
        <f>G68*1000</f>
        <v>0</v>
      </c>
      <c r="K68" s="368">
        <f>+E68*1000</f>
        <v>0</v>
      </c>
      <c r="L68" s="368">
        <f>+C68*1000</f>
        <v>0</v>
      </c>
      <c r="N68" s="367">
        <v>6</v>
      </c>
      <c r="O68" s="348" t="s">
        <v>41</v>
      </c>
      <c r="P68" s="348" t="s">
        <v>41</v>
      </c>
      <c r="Q68" s="348" t="s">
        <v>41</v>
      </c>
    </row>
    <row r="69" spans="1:17" x14ac:dyDescent="0.2">
      <c r="A69" s="342"/>
      <c r="B69" s="193" t="s">
        <v>330</v>
      </c>
      <c r="C69" s="189"/>
      <c r="D69" s="189"/>
      <c r="E69" s="189"/>
      <c r="F69" s="189">
        <f t="shared" si="2"/>
        <v>0</v>
      </c>
      <c r="G69" s="366"/>
      <c r="H69" s="307"/>
      <c r="I69" s="347"/>
      <c r="J69" s="368">
        <f>G69*1000</f>
        <v>0</v>
      </c>
      <c r="K69" s="368">
        <f>+E69*1000</f>
        <v>0</v>
      </c>
      <c r="L69" s="368">
        <f>+C69*1000</f>
        <v>0</v>
      </c>
      <c r="M69" s="106"/>
      <c r="N69" s="347"/>
      <c r="O69" s="368">
        <f>J69-(Basisdaten!C88-Basisdaten!C99)</f>
        <v>0</v>
      </c>
      <c r="P69" s="368">
        <f>K69-(Basisdaten!D88-Basisdaten!D99)</f>
        <v>0</v>
      </c>
      <c r="Q69" s="368">
        <f>L69-(Basisdaten!E88-Basisdaten!E99)</f>
        <v>0</v>
      </c>
    </row>
    <row r="70" spans="1:17" x14ac:dyDescent="0.2">
      <c r="A70" s="342"/>
      <c r="B70" s="193" t="s">
        <v>331</v>
      </c>
      <c r="C70" s="189"/>
      <c r="D70" s="189"/>
      <c r="E70" s="189"/>
      <c r="F70" s="189">
        <f t="shared" si="2"/>
        <v>0</v>
      </c>
      <c r="G70" s="366"/>
      <c r="H70" s="307"/>
      <c r="I70" s="347"/>
      <c r="J70" s="348" t="s">
        <v>41</v>
      </c>
      <c r="K70" s="348" t="s">
        <v>41</v>
      </c>
      <c r="L70" s="348" t="s">
        <v>41</v>
      </c>
      <c r="M70" s="106"/>
      <c r="N70" s="347"/>
      <c r="O70" s="348" t="s">
        <v>41</v>
      </c>
      <c r="P70" s="348" t="s">
        <v>41</v>
      </c>
      <c r="Q70" s="348" t="s">
        <v>41</v>
      </c>
    </row>
    <row r="71" spans="1:17" x14ac:dyDescent="0.2">
      <c r="A71" s="369"/>
      <c r="B71" s="370"/>
      <c r="C71" s="371"/>
      <c r="D71" s="371"/>
      <c r="E71" s="371"/>
      <c r="F71" s="371"/>
      <c r="G71" s="371"/>
      <c r="H71" s="350"/>
      <c r="I71" s="344"/>
      <c r="J71" s="357"/>
      <c r="K71" s="357"/>
      <c r="L71" s="357"/>
      <c r="M71" s="192"/>
      <c r="N71" s="344"/>
      <c r="O71" s="357"/>
      <c r="P71" s="357"/>
      <c r="Q71" s="357"/>
    </row>
    <row r="72" spans="1:17" x14ac:dyDescent="0.2">
      <c r="A72" s="372" t="s">
        <v>31</v>
      </c>
      <c r="B72" s="373"/>
      <c r="C72" s="364"/>
      <c r="D72" s="364"/>
      <c r="E72" s="364"/>
      <c r="F72" s="364"/>
      <c r="G72" s="364"/>
      <c r="I72" s="374"/>
      <c r="J72" s="375"/>
      <c r="K72" s="375"/>
      <c r="L72" s="375"/>
      <c r="N72" s="374"/>
      <c r="O72" s="375"/>
      <c r="P72" s="375"/>
      <c r="Q72" s="375"/>
    </row>
    <row r="73" spans="1:17" x14ac:dyDescent="0.2">
      <c r="A73" s="121">
        <v>10</v>
      </c>
      <c r="B73" s="81" t="s">
        <v>22</v>
      </c>
      <c r="C73" s="376"/>
      <c r="D73" s="376"/>
      <c r="E73" s="376"/>
      <c r="F73" s="376">
        <f>+D73-E73</f>
        <v>0</v>
      </c>
      <c r="G73" s="377"/>
      <c r="I73" s="378">
        <v>10</v>
      </c>
      <c r="J73" s="285">
        <f>+G73*1000</f>
        <v>0</v>
      </c>
      <c r="K73" s="285">
        <f>+E73*1000</f>
        <v>0</v>
      </c>
      <c r="L73" s="278" t="s">
        <v>41</v>
      </c>
      <c r="N73" s="378">
        <v>10</v>
      </c>
      <c r="O73" s="285">
        <f>J73-Basisdaten!C102</f>
        <v>0</v>
      </c>
      <c r="P73" s="285">
        <f>K73-Basisdaten!D102</f>
        <v>0</v>
      </c>
      <c r="Q73" s="278" t="s">
        <v>41</v>
      </c>
    </row>
    <row r="74" spans="1:17" x14ac:dyDescent="0.2">
      <c r="A74" s="121">
        <v>14</v>
      </c>
      <c r="B74" s="81" t="s">
        <v>238</v>
      </c>
      <c r="C74" s="376"/>
      <c r="D74" s="376"/>
      <c r="E74" s="376"/>
      <c r="F74" s="376">
        <f>+D74-E74</f>
        <v>0</v>
      </c>
      <c r="G74" s="377"/>
      <c r="I74" s="378">
        <v>14</v>
      </c>
      <c r="J74" s="285">
        <f>+G74*1000</f>
        <v>0</v>
      </c>
      <c r="K74" s="285">
        <f>+E74*1000</f>
        <v>0</v>
      </c>
      <c r="L74" s="278" t="s">
        <v>41</v>
      </c>
      <c r="N74" s="378">
        <v>14</v>
      </c>
      <c r="O74" s="285">
        <f>J74-Basisdaten!C103</f>
        <v>0</v>
      </c>
      <c r="P74" s="285">
        <f>K74-Basisdaten!D103</f>
        <v>0</v>
      </c>
      <c r="Q74" s="278" t="s">
        <v>41</v>
      </c>
    </row>
    <row r="75" spans="1:17" x14ac:dyDescent="0.2">
      <c r="A75" s="336" t="s">
        <v>332</v>
      </c>
      <c r="B75" s="337" t="s">
        <v>208</v>
      </c>
      <c r="C75" s="376"/>
      <c r="D75" s="376"/>
      <c r="E75" s="379"/>
      <c r="F75" s="379">
        <f>+D75-E75</f>
        <v>0</v>
      </c>
      <c r="G75" s="386"/>
      <c r="I75" s="378">
        <v>144</v>
      </c>
      <c r="J75" s="278" t="s">
        <v>41</v>
      </c>
      <c r="K75" s="278" t="s">
        <v>41</v>
      </c>
      <c r="L75" s="278" t="s">
        <v>41</v>
      </c>
      <c r="N75" s="378">
        <v>144</v>
      </c>
      <c r="O75" s="278" t="s">
        <v>41</v>
      </c>
      <c r="P75" s="278" t="s">
        <v>41</v>
      </c>
      <c r="Q75" s="278" t="s">
        <v>41</v>
      </c>
    </row>
    <row r="76" spans="1:17" x14ac:dyDescent="0.2">
      <c r="A76" s="336" t="s">
        <v>333</v>
      </c>
      <c r="B76" s="337" t="s">
        <v>334</v>
      </c>
      <c r="C76" s="376"/>
      <c r="D76" s="376"/>
      <c r="E76" s="379"/>
      <c r="F76" s="379">
        <f>+D76-E76</f>
        <v>0</v>
      </c>
      <c r="G76" s="386"/>
      <c r="I76" s="374">
        <v>145</v>
      </c>
      <c r="J76" s="348" t="s">
        <v>41</v>
      </c>
      <c r="K76" s="348" t="s">
        <v>41</v>
      </c>
      <c r="L76" s="348" t="s">
        <v>41</v>
      </c>
      <c r="N76" s="374">
        <v>145</v>
      </c>
      <c r="O76" s="348" t="s">
        <v>41</v>
      </c>
      <c r="P76" s="348" t="s">
        <v>41</v>
      </c>
      <c r="Q76" s="348" t="s">
        <v>41</v>
      </c>
    </row>
    <row r="77" spans="1:17" x14ac:dyDescent="0.2">
      <c r="A77" s="342">
        <v>1</v>
      </c>
      <c r="B77" s="188" t="s">
        <v>32</v>
      </c>
      <c r="C77" s="380"/>
      <c r="D77" s="380"/>
      <c r="E77" s="380"/>
      <c r="F77" s="380">
        <f>+D77-E77</f>
        <v>0</v>
      </c>
      <c r="G77" s="381"/>
      <c r="H77" s="307"/>
      <c r="I77" s="382">
        <v>1</v>
      </c>
      <c r="J77" s="355">
        <f>+G77*1000</f>
        <v>0</v>
      </c>
      <c r="K77" s="355">
        <f>+E77*1000</f>
        <v>0</v>
      </c>
      <c r="L77" s="348" t="s">
        <v>41</v>
      </c>
      <c r="M77" s="307"/>
      <c r="N77" s="382">
        <v>1</v>
      </c>
      <c r="O77" s="348" t="s">
        <v>41</v>
      </c>
      <c r="P77" s="348" t="s">
        <v>41</v>
      </c>
      <c r="Q77" s="348" t="s">
        <v>41</v>
      </c>
    </row>
    <row r="78" spans="1:17" x14ac:dyDescent="0.2">
      <c r="A78" s="121"/>
      <c r="C78" s="383"/>
      <c r="D78" s="383"/>
      <c r="E78" s="383"/>
      <c r="F78" s="383"/>
      <c r="G78" s="383"/>
      <c r="H78" s="85"/>
      <c r="I78" s="384"/>
      <c r="J78" s="85"/>
      <c r="K78" s="85"/>
      <c r="L78" s="85"/>
      <c r="M78" s="85"/>
      <c r="N78" s="384"/>
      <c r="O78" s="85"/>
      <c r="P78" s="85"/>
      <c r="Q78" s="85"/>
    </row>
    <row r="79" spans="1:17" x14ac:dyDescent="0.2">
      <c r="A79" s="116">
        <v>20</v>
      </c>
      <c r="B79" s="111" t="s">
        <v>219</v>
      </c>
      <c r="C79" s="389"/>
      <c r="D79" s="389"/>
      <c r="E79" s="389"/>
      <c r="F79" s="389">
        <f t="shared" ref="F79:F86" si="3">+D79-E79</f>
        <v>0</v>
      </c>
      <c r="G79" s="390"/>
      <c r="I79" s="391">
        <v>20</v>
      </c>
      <c r="J79" s="392">
        <f>+G79*1000</f>
        <v>0</v>
      </c>
      <c r="K79" s="392">
        <f>+E79*1000</f>
        <v>0</v>
      </c>
      <c r="L79" s="393" t="s">
        <v>41</v>
      </c>
      <c r="N79" s="391">
        <v>20</v>
      </c>
      <c r="O79" s="392">
        <f>J79-Basisdaten!C105</f>
        <v>0</v>
      </c>
      <c r="P79" s="392">
        <f>K79-Basisdaten!D105</f>
        <v>0</v>
      </c>
      <c r="Q79" s="393" t="s">
        <v>41</v>
      </c>
    </row>
    <row r="80" spans="1:17" x14ac:dyDescent="0.2">
      <c r="A80" s="336" t="s">
        <v>335</v>
      </c>
      <c r="B80" s="337" t="s">
        <v>336</v>
      </c>
      <c r="C80" s="379"/>
      <c r="D80" s="379"/>
      <c r="E80" s="379"/>
      <c r="F80" s="379">
        <f t="shared" si="3"/>
        <v>0</v>
      </c>
      <c r="G80" s="386"/>
      <c r="I80" s="385">
        <v>200</v>
      </c>
      <c r="J80" s="278" t="s">
        <v>41</v>
      </c>
      <c r="K80" s="278" t="s">
        <v>41</v>
      </c>
      <c r="L80" s="278" t="s">
        <v>41</v>
      </c>
      <c r="N80" s="385">
        <v>200</v>
      </c>
      <c r="O80" s="278" t="s">
        <v>41</v>
      </c>
      <c r="P80" s="278" t="s">
        <v>41</v>
      </c>
      <c r="Q80" s="278" t="s">
        <v>41</v>
      </c>
    </row>
    <row r="81" spans="1:17" x14ac:dyDescent="0.2">
      <c r="A81" s="336" t="s">
        <v>337</v>
      </c>
      <c r="B81" s="337" t="s">
        <v>235</v>
      </c>
      <c r="C81" s="379"/>
      <c r="D81" s="379"/>
      <c r="E81" s="379"/>
      <c r="F81" s="379">
        <f t="shared" si="3"/>
        <v>0</v>
      </c>
      <c r="G81" s="386"/>
      <c r="I81" s="385">
        <v>201</v>
      </c>
      <c r="J81" s="285">
        <f t="shared" ref="J81:J86" si="4">+G81*1000</f>
        <v>0</v>
      </c>
      <c r="K81" s="285">
        <f t="shared" ref="K81:K86" si="5">+E81*1000</f>
        <v>0</v>
      </c>
      <c r="L81" s="278" t="s">
        <v>41</v>
      </c>
      <c r="N81" s="385">
        <v>201</v>
      </c>
      <c r="O81" s="285">
        <f>J81-Basisdaten!C107</f>
        <v>0</v>
      </c>
      <c r="P81" s="285">
        <f>K81-Basisdaten!D107</f>
        <v>0</v>
      </c>
      <c r="Q81" s="278" t="s">
        <v>41</v>
      </c>
    </row>
    <row r="82" spans="1:17" x14ac:dyDescent="0.2">
      <c r="A82" s="336" t="s">
        <v>338</v>
      </c>
      <c r="B82" s="337" t="s">
        <v>339</v>
      </c>
      <c r="C82" s="379"/>
      <c r="D82" s="379"/>
      <c r="E82" s="379"/>
      <c r="F82" s="379">
        <f t="shared" si="3"/>
        <v>0</v>
      </c>
      <c r="G82" s="386"/>
      <c r="I82" s="385">
        <v>2016</v>
      </c>
      <c r="J82" s="285">
        <f t="shared" si="4"/>
        <v>0</v>
      </c>
      <c r="K82" s="285">
        <f t="shared" si="5"/>
        <v>0</v>
      </c>
      <c r="L82" s="278" t="s">
        <v>41</v>
      </c>
      <c r="N82" s="385">
        <v>2016</v>
      </c>
      <c r="O82" s="285">
        <f>J82-Basisdaten!C108</f>
        <v>0</v>
      </c>
      <c r="P82" s="285">
        <f>K82-Basisdaten!D108</f>
        <v>0</v>
      </c>
      <c r="Q82" s="278" t="s">
        <v>41</v>
      </c>
    </row>
    <row r="83" spans="1:17" x14ac:dyDescent="0.2">
      <c r="A83" s="336" t="s">
        <v>340</v>
      </c>
      <c r="B83" s="337" t="s">
        <v>237</v>
      </c>
      <c r="C83" s="379"/>
      <c r="D83" s="379"/>
      <c r="E83" s="379"/>
      <c r="F83" s="379">
        <f t="shared" si="3"/>
        <v>0</v>
      </c>
      <c r="G83" s="386"/>
      <c r="I83" s="385">
        <v>206</v>
      </c>
      <c r="J83" s="285">
        <f t="shared" si="4"/>
        <v>0</v>
      </c>
      <c r="K83" s="285">
        <f t="shared" si="5"/>
        <v>0</v>
      </c>
      <c r="L83" s="278" t="s">
        <v>41</v>
      </c>
      <c r="N83" s="385">
        <v>206</v>
      </c>
      <c r="O83" s="285">
        <f>J83-Basisdaten!C109</f>
        <v>0</v>
      </c>
      <c r="P83" s="285">
        <f>K83-Basisdaten!D109</f>
        <v>0</v>
      </c>
      <c r="Q83" s="278" t="s">
        <v>41</v>
      </c>
    </row>
    <row r="84" spans="1:17" x14ac:dyDescent="0.2">
      <c r="A84" s="336" t="s">
        <v>341</v>
      </c>
      <c r="B84" s="337" t="s">
        <v>342</v>
      </c>
      <c r="C84" s="379"/>
      <c r="D84" s="379"/>
      <c r="E84" s="379"/>
      <c r="F84" s="379">
        <f t="shared" si="3"/>
        <v>0</v>
      </c>
      <c r="G84" s="386"/>
      <c r="I84" s="385">
        <v>2068</v>
      </c>
      <c r="J84" s="285">
        <f t="shared" si="4"/>
        <v>0</v>
      </c>
      <c r="K84" s="285">
        <f t="shared" si="5"/>
        <v>0</v>
      </c>
      <c r="L84" s="278" t="s">
        <v>41</v>
      </c>
      <c r="N84" s="385">
        <v>2068</v>
      </c>
      <c r="O84" s="285">
        <f>J84-Basisdaten!C111</f>
        <v>0</v>
      </c>
      <c r="P84" s="285">
        <f>K84-Basisdaten!D111</f>
        <v>0</v>
      </c>
      <c r="Q84" s="278" t="s">
        <v>41</v>
      </c>
    </row>
    <row r="85" spans="1:17" x14ac:dyDescent="0.2">
      <c r="A85" s="121">
        <v>29</v>
      </c>
      <c r="B85" s="81" t="s">
        <v>68</v>
      </c>
      <c r="C85" s="376"/>
      <c r="D85" s="376"/>
      <c r="E85" s="376"/>
      <c r="F85" s="376">
        <f t="shared" si="3"/>
        <v>0</v>
      </c>
      <c r="G85" s="377"/>
      <c r="I85" s="374">
        <v>29</v>
      </c>
      <c r="J85" s="355">
        <f t="shared" si="4"/>
        <v>0</v>
      </c>
      <c r="K85" s="355">
        <f t="shared" si="5"/>
        <v>0</v>
      </c>
      <c r="L85" s="348" t="s">
        <v>41</v>
      </c>
      <c r="N85" s="374">
        <v>29</v>
      </c>
      <c r="O85" s="355">
        <f>J85-Basisdaten!C112</f>
        <v>0</v>
      </c>
      <c r="P85" s="355">
        <f>K85-Basisdaten!D112</f>
        <v>0</v>
      </c>
      <c r="Q85" s="348" t="s">
        <v>41</v>
      </c>
    </row>
    <row r="86" spans="1:17" x14ac:dyDescent="0.2">
      <c r="A86" s="342">
        <v>2</v>
      </c>
      <c r="B86" s="188" t="s">
        <v>33</v>
      </c>
      <c r="C86" s="380"/>
      <c r="D86" s="380"/>
      <c r="E86" s="380"/>
      <c r="F86" s="380">
        <f t="shared" si="3"/>
        <v>0</v>
      </c>
      <c r="G86" s="381"/>
      <c r="H86" s="307"/>
      <c r="I86" s="382">
        <v>2</v>
      </c>
      <c r="J86" s="355">
        <f t="shared" si="4"/>
        <v>0</v>
      </c>
      <c r="K86" s="355">
        <f t="shared" si="5"/>
        <v>0</v>
      </c>
      <c r="L86" s="348" t="s">
        <v>41</v>
      </c>
      <c r="M86" s="307"/>
      <c r="N86" s="382">
        <v>2</v>
      </c>
      <c r="O86" s="348" t="s">
        <v>41</v>
      </c>
      <c r="P86" s="348" t="s">
        <v>41</v>
      </c>
      <c r="Q86" s="348" t="s">
        <v>41</v>
      </c>
    </row>
  </sheetData>
  <mergeCells count="2">
    <mergeCell ref="C5:E5"/>
    <mergeCell ref="C6:E6"/>
  </mergeCells>
  <phoneticPr fontId="0" type="noConversion"/>
  <pageMargins left="0.39370078740157483" right="0.39370078740157483" top="0.78740157480314965" bottom="0.78740157480314965" header="0.51181102362204722" footer="0.51181102362204722"/>
  <pageSetup paperSize="9" scale="62" orientation="landscape"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51"/>
    <pageSetUpPr fitToPage="1"/>
  </sheetPr>
  <dimension ref="A1:F12"/>
  <sheetViews>
    <sheetView showGridLines="0" workbookViewId="0">
      <selection activeCell="A10" sqref="A10:B10"/>
    </sheetView>
  </sheetViews>
  <sheetFormatPr baseColWidth="10" defaultColWidth="11.42578125" defaultRowHeight="14.25" x14ac:dyDescent="0.2"/>
  <cols>
    <col min="1" max="1" width="42.7109375" style="9" customWidth="1"/>
    <col min="2" max="2" width="42.7109375" style="5" customWidth="1"/>
    <col min="3" max="16384" width="11.42578125" style="5"/>
  </cols>
  <sheetData>
    <row r="1" spans="1:6" ht="22.5" x14ac:dyDescent="0.3">
      <c r="A1" s="267" t="s">
        <v>159</v>
      </c>
    </row>
    <row r="2" spans="1:6" ht="23.25" thickBot="1" x14ac:dyDescent="0.35">
      <c r="A2" s="267"/>
    </row>
    <row r="3" spans="1:6" ht="19.5" x14ac:dyDescent="0.25">
      <c r="A3" s="268" t="s">
        <v>80</v>
      </c>
      <c r="B3" s="263" t="str">
        <f>IF(+Basisdaten!C7=0,"",+Basisdaten!C7)</f>
        <v/>
      </c>
    </row>
    <row r="4" spans="1:6" ht="20.25" thickBot="1" x14ac:dyDescent="0.3">
      <c r="A4" s="265" t="s">
        <v>81</v>
      </c>
      <c r="B4" s="266" t="str">
        <f>IF(Basisdaten!C8=0,"",Basisdaten!C8)</f>
        <v/>
      </c>
    </row>
    <row r="5" spans="1:6" ht="22.5" x14ac:dyDescent="0.3">
      <c r="A5" s="267"/>
    </row>
    <row r="6" spans="1:6" s="157" customFormat="1" ht="30" customHeight="1" x14ac:dyDescent="0.2">
      <c r="A6" s="727" t="s">
        <v>261</v>
      </c>
      <c r="B6" s="727"/>
      <c r="C6" s="156"/>
      <c r="D6" s="156"/>
      <c r="E6" s="156"/>
      <c r="F6" s="156"/>
    </row>
    <row r="7" spans="1:6" ht="279.95" customHeight="1" x14ac:dyDescent="0.2">
      <c r="A7" s="725"/>
      <c r="B7" s="726"/>
    </row>
    <row r="8" spans="1:6" ht="12" customHeight="1" x14ac:dyDescent="0.2"/>
    <row r="9" spans="1:6" s="7" customFormat="1" ht="30" customHeight="1" x14ac:dyDescent="0.2">
      <c r="A9" s="727" t="s">
        <v>266</v>
      </c>
      <c r="B9" s="727"/>
    </row>
    <row r="10" spans="1:6" ht="279.95" customHeight="1" x14ac:dyDescent="0.2">
      <c r="A10" s="725"/>
      <c r="B10" s="726"/>
    </row>
    <row r="12" spans="1:6" x14ac:dyDescent="0.2">
      <c r="A12" s="11"/>
    </row>
  </sheetData>
  <mergeCells count="4">
    <mergeCell ref="A10:B10"/>
    <mergeCell ref="A6:B6"/>
    <mergeCell ref="A9:B9"/>
    <mergeCell ref="A7:B7"/>
  </mergeCells>
  <phoneticPr fontId="0" type="noConversion"/>
  <pageMargins left="0.98425196850393704"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43"/>
    <pageSetUpPr fitToPage="1"/>
  </sheetPr>
  <dimension ref="A1:R70"/>
  <sheetViews>
    <sheetView showGridLines="0" workbookViewId="0">
      <selection activeCell="F68" sqref="F68:F69"/>
    </sheetView>
  </sheetViews>
  <sheetFormatPr baseColWidth="10" defaultColWidth="11.42578125" defaultRowHeight="12.75" x14ac:dyDescent="0.2"/>
  <cols>
    <col min="1" max="1" width="8.7109375" style="81" customWidth="1"/>
    <col min="2" max="3" width="3" style="81" customWidth="1"/>
    <col min="4" max="4" width="3" style="82" customWidth="1"/>
    <col min="5" max="5" width="33.7109375" style="81" customWidth="1"/>
    <col min="6" max="6" width="37.7109375" style="81" customWidth="1"/>
    <col min="7" max="8" width="10.7109375" style="81" customWidth="1"/>
    <col min="9" max="9" width="8.7109375" style="81" customWidth="1"/>
    <col min="10" max="10" width="3" style="81" customWidth="1"/>
    <col min="11" max="11" width="3.5703125" style="81" customWidth="1"/>
    <col min="12" max="12" width="3" style="82" customWidth="1"/>
    <col min="13" max="13" width="33.7109375" style="81" customWidth="1"/>
    <col min="14" max="14" width="37.7109375" style="81" customWidth="1"/>
    <col min="15" max="15" width="10.7109375" style="81" customWidth="1"/>
    <col min="16" max="16384" width="11.42578125" style="81"/>
  </cols>
  <sheetData>
    <row r="1" spans="1:18" ht="19.5" x14ac:dyDescent="0.25">
      <c r="A1" s="711" t="s">
        <v>47</v>
      </c>
      <c r="B1" s="711"/>
      <c r="C1" s="711"/>
      <c r="D1" s="711"/>
      <c r="E1" s="711"/>
    </row>
    <row r="2" spans="1:18" s="5" customFormat="1" ht="14.25" x14ac:dyDescent="0.2">
      <c r="A2" s="5" t="s">
        <v>51</v>
      </c>
      <c r="D2" s="83"/>
      <c r="H2" s="84"/>
      <c r="L2" s="83"/>
    </row>
    <row r="3" spans="1:18" s="85" customFormat="1" x14ac:dyDescent="0.2">
      <c r="D3" s="86"/>
      <c r="L3" s="86"/>
    </row>
    <row r="4" spans="1:18" ht="18.75" thickBot="1" x14ac:dyDescent="0.3">
      <c r="A4" s="87" t="s">
        <v>112</v>
      </c>
      <c r="B4" s="88"/>
      <c r="C4" s="88"/>
      <c r="D4" s="89"/>
      <c r="E4" s="90"/>
      <c r="F4" s="90"/>
      <c r="G4" s="90"/>
      <c r="I4" s="87" t="s">
        <v>258</v>
      </c>
      <c r="J4" s="88"/>
      <c r="K4" s="88"/>
      <c r="L4" s="89"/>
      <c r="M4" s="90"/>
      <c r="N4" s="90"/>
      <c r="O4" s="90"/>
    </row>
    <row r="5" spans="1:18" ht="15" x14ac:dyDescent="0.2">
      <c r="A5" s="91" t="s">
        <v>86</v>
      </c>
      <c r="B5" s="91"/>
      <c r="C5" s="91"/>
      <c r="D5" s="93"/>
      <c r="E5" s="94"/>
      <c r="F5" s="95" t="s">
        <v>53</v>
      </c>
      <c r="G5" s="95" t="s">
        <v>34</v>
      </c>
      <c r="I5" s="91" t="s">
        <v>128</v>
      </c>
      <c r="J5" s="91"/>
      <c r="K5" s="91"/>
      <c r="L5" s="93"/>
      <c r="M5" s="94"/>
      <c r="N5" s="95" t="s">
        <v>53</v>
      </c>
      <c r="O5" s="95" t="s">
        <v>34</v>
      </c>
    </row>
    <row r="6" spans="1:18" x14ac:dyDescent="0.2">
      <c r="A6" s="640">
        <v>1</v>
      </c>
      <c r="B6" s="96" t="s">
        <v>7</v>
      </c>
      <c r="C6" s="96" t="s">
        <v>55</v>
      </c>
      <c r="D6" s="96" t="s">
        <v>7</v>
      </c>
      <c r="E6" s="642">
        <v>1.03</v>
      </c>
      <c r="F6" s="97" t="s">
        <v>87</v>
      </c>
      <c r="G6" s="98" t="s">
        <v>104</v>
      </c>
      <c r="I6" s="640"/>
      <c r="J6" s="96"/>
      <c r="K6" s="96" t="s">
        <v>59</v>
      </c>
      <c r="L6" s="96" t="s">
        <v>7</v>
      </c>
      <c r="M6" s="642">
        <v>0.01</v>
      </c>
      <c r="N6" s="97" t="s">
        <v>129</v>
      </c>
      <c r="O6" s="98" t="s">
        <v>104</v>
      </c>
    </row>
    <row r="7" spans="1:18" x14ac:dyDescent="0.2">
      <c r="A7" s="648">
        <v>1.03</v>
      </c>
      <c r="B7" s="99" t="s">
        <v>8</v>
      </c>
      <c r="C7" s="99" t="s">
        <v>55</v>
      </c>
      <c r="D7" s="99" t="s">
        <v>7</v>
      </c>
      <c r="E7" s="650">
        <v>1.1000000000000001</v>
      </c>
      <c r="F7" s="100" t="s">
        <v>93</v>
      </c>
      <c r="G7" s="728" t="s">
        <v>88</v>
      </c>
      <c r="I7" s="640">
        <v>0.01</v>
      </c>
      <c r="J7" s="96" t="s">
        <v>9</v>
      </c>
      <c r="K7" s="96" t="str">
        <f>+K6</f>
        <v>K5</v>
      </c>
      <c r="L7" s="96" t="s">
        <v>7</v>
      </c>
      <c r="M7" s="642">
        <v>0.02</v>
      </c>
      <c r="N7" s="97" t="s">
        <v>130</v>
      </c>
      <c r="O7" s="102" t="s">
        <v>88</v>
      </c>
    </row>
    <row r="8" spans="1:18" x14ac:dyDescent="0.2">
      <c r="A8" s="652">
        <v>0.99</v>
      </c>
      <c r="B8" s="103" t="s">
        <v>7</v>
      </c>
      <c r="C8" s="103" t="s">
        <v>55</v>
      </c>
      <c r="D8" s="103" t="s">
        <v>9</v>
      </c>
      <c r="E8" s="654">
        <v>1</v>
      </c>
      <c r="F8" s="104" t="s">
        <v>94</v>
      </c>
      <c r="G8" s="729"/>
      <c r="I8" s="640">
        <v>0.02</v>
      </c>
      <c r="J8" s="96" t="s">
        <v>9</v>
      </c>
      <c r="K8" s="96" t="str">
        <f>+K7</f>
        <v>K5</v>
      </c>
      <c r="L8" s="96" t="s">
        <v>7</v>
      </c>
      <c r="M8" s="642">
        <v>0.03</v>
      </c>
      <c r="N8" s="98" t="s">
        <v>131</v>
      </c>
      <c r="O8" s="102" t="s">
        <v>89</v>
      </c>
      <c r="P8" s="106"/>
      <c r="Q8" s="106"/>
      <c r="R8" s="106"/>
    </row>
    <row r="9" spans="1:18" x14ac:dyDescent="0.2">
      <c r="A9" s="648">
        <v>1.1000000000000001</v>
      </c>
      <c r="B9" s="99" t="s">
        <v>8</v>
      </c>
      <c r="C9" s="99" t="s">
        <v>55</v>
      </c>
      <c r="D9" s="99" t="s">
        <v>7</v>
      </c>
      <c r="E9" s="650">
        <v>1.2</v>
      </c>
      <c r="F9" s="107" t="s">
        <v>95</v>
      </c>
      <c r="G9" s="728" t="s">
        <v>89</v>
      </c>
      <c r="I9" s="640">
        <v>0.03</v>
      </c>
      <c r="J9" s="96" t="s">
        <v>9</v>
      </c>
      <c r="K9" s="96" t="str">
        <f>+K8</f>
        <v>K5</v>
      </c>
      <c r="L9" s="96" t="s">
        <v>7</v>
      </c>
      <c r="M9" s="642">
        <v>0.04</v>
      </c>
      <c r="N9" s="98" t="s">
        <v>132</v>
      </c>
      <c r="O9" s="102" t="s">
        <v>90</v>
      </c>
      <c r="P9" s="106"/>
      <c r="Q9" s="106"/>
      <c r="R9" s="106"/>
    </row>
    <row r="10" spans="1:18" x14ac:dyDescent="0.2">
      <c r="A10" s="652">
        <v>0.97499999999999998</v>
      </c>
      <c r="B10" s="103" t="s">
        <v>7</v>
      </c>
      <c r="C10" s="103" t="s">
        <v>55</v>
      </c>
      <c r="D10" s="103" t="s">
        <v>9</v>
      </c>
      <c r="E10" s="654">
        <v>0.99</v>
      </c>
      <c r="F10" s="104" t="s">
        <v>96</v>
      </c>
      <c r="G10" s="729"/>
      <c r="I10" s="640">
        <v>0.04</v>
      </c>
      <c r="J10" s="96" t="s">
        <v>9</v>
      </c>
      <c r="K10" s="96" t="str">
        <f>+K9</f>
        <v>K5</v>
      </c>
      <c r="L10" s="96" t="s">
        <v>7</v>
      </c>
      <c r="M10" s="642">
        <v>0.05</v>
      </c>
      <c r="N10" s="98" t="s">
        <v>133</v>
      </c>
      <c r="O10" s="102" t="s">
        <v>91</v>
      </c>
      <c r="P10" s="106"/>
      <c r="Q10" s="106"/>
      <c r="R10" s="106"/>
    </row>
    <row r="11" spans="1:18" x14ac:dyDescent="0.2">
      <c r="A11" s="640">
        <v>1.2</v>
      </c>
      <c r="B11" s="96" t="s">
        <v>8</v>
      </c>
      <c r="C11" s="96" t="s">
        <v>55</v>
      </c>
      <c r="D11" s="96"/>
      <c r="E11" s="642"/>
      <c r="F11" s="97" t="s">
        <v>98</v>
      </c>
      <c r="G11" s="102" t="s">
        <v>97</v>
      </c>
      <c r="I11" s="640">
        <v>0.05</v>
      </c>
      <c r="J11" s="96" t="s">
        <v>9</v>
      </c>
      <c r="K11" s="96" t="str">
        <f>+K10</f>
        <v>K5</v>
      </c>
      <c r="L11" s="96" t="str">
        <f>+L10</f>
        <v>&lt;=</v>
      </c>
      <c r="M11" s="642">
        <v>0.06</v>
      </c>
      <c r="N11" s="98" t="s">
        <v>134</v>
      </c>
      <c r="O11" s="102" t="s">
        <v>92</v>
      </c>
      <c r="P11" s="106"/>
      <c r="Q11" s="106"/>
      <c r="R11" s="106"/>
    </row>
    <row r="12" spans="1:18" ht="12.75" customHeight="1" thickBot="1" x14ac:dyDescent="0.25">
      <c r="A12" s="652">
        <v>0.95499999999999996</v>
      </c>
      <c r="B12" s="103" t="s">
        <v>7</v>
      </c>
      <c r="C12" s="103" t="s">
        <v>55</v>
      </c>
      <c r="D12" s="103" t="s">
        <v>9</v>
      </c>
      <c r="E12" s="654">
        <v>0.97499999999999998</v>
      </c>
      <c r="F12" s="104" t="s">
        <v>99</v>
      </c>
      <c r="G12" s="105" t="s">
        <v>90</v>
      </c>
      <c r="I12" s="130">
        <v>0.06</v>
      </c>
      <c r="J12" s="89" t="s">
        <v>9</v>
      </c>
      <c r="K12" s="89" t="s">
        <v>59</v>
      </c>
      <c r="L12" s="89"/>
      <c r="M12" s="90"/>
      <c r="N12" s="124" t="s">
        <v>135</v>
      </c>
      <c r="O12" s="109" t="s">
        <v>103</v>
      </c>
      <c r="P12" s="106"/>
      <c r="Q12" s="106"/>
      <c r="R12" s="106"/>
    </row>
    <row r="13" spans="1:18" x14ac:dyDescent="0.2">
      <c r="A13" s="652">
        <v>0.93</v>
      </c>
      <c r="B13" s="103" t="s">
        <v>7</v>
      </c>
      <c r="C13" s="103" t="s">
        <v>55</v>
      </c>
      <c r="D13" s="103" t="s">
        <v>9</v>
      </c>
      <c r="E13" s="654">
        <v>0.95499999999999996</v>
      </c>
      <c r="F13" s="104" t="s">
        <v>100</v>
      </c>
      <c r="G13" s="101" t="s">
        <v>91</v>
      </c>
    </row>
    <row r="14" spans="1:18" x14ac:dyDescent="0.2">
      <c r="A14" s="640">
        <v>0.9</v>
      </c>
      <c r="B14" s="96" t="s">
        <v>8</v>
      </c>
      <c r="C14" s="96" t="s">
        <v>55</v>
      </c>
      <c r="D14" s="96" t="s">
        <v>7</v>
      </c>
      <c r="E14" s="642">
        <v>0.93</v>
      </c>
      <c r="F14" s="97" t="s">
        <v>101</v>
      </c>
      <c r="G14" s="102" t="s">
        <v>92</v>
      </c>
    </row>
    <row r="15" spans="1:18" ht="26.25" thickBot="1" x14ac:dyDescent="0.25">
      <c r="A15" s="90"/>
      <c r="B15" s="122"/>
      <c r="C15" s="89" t="s">
        <v>55</v>
      </c>
      <c r="D15" s="89" t="s">
        <v>9</v>
      </c>
      <c r="E15" s="680">
        <v>0.9</v>
      </c>
      <c r="F15" s="112" t="s">
        <v>102</v>
      </c>
      <c r="G15" s="118" t="s">
        <v>103</v>
      </c>
      <c r="J15" s="123"/>
      <c r="K15" s="123"/>
    </row>
    <row r="16" spans="1:18" x14ac:dyDescent="0.2">
      <c r="F16" s="106"/>
      <c r="G16" s="121"/>
    </row>
    <row r="17" spans="1:15" x14ac:dyDescent="0.2">
      <c r="F17" s="106"/>
    </row>
    <row r="18" spans="1:15" ht="18.75" thickBot="1" x14ac:dyDescent="0.3">
      <c r="A18" s="87" t="s">
        <v>189</v>
      </c>
      <c r="B18" s="88"/>
      <c r="C18" s="88"/>
      <c r="D18" s="89"/>
      <c r="E18" s="90"/>
      <c r="F18" s="90"/>
      <c r="G18" s="90"/>
      <c r="I18" s="87" t="s">
        <v>136</v>
      </c>
      <c r="J18" s="88"/>
      <c r="K18" s="88"/>
      <c r="L18" s="89"/>
      <c r="M18" s="90"/>
      <c r="N18" s="90"/>
      <c r="O18" s="90"/>
    </row>
    <row r="19" spans="1:15" ht="15" x14ac:dyDescent="0.2">
      <c r="A19" s="91" t="s">
        <v>190</v>
      </c>
      <c r="B19" s="91"/>
      <c r="C19" s="91"/>
      <c r="D19" s="93"/>
      <c r="E19" s="94"/>
      <c r="F19" s="95" t="s">
        <v>53</v>
      </c>
      <c r="G19" s="95" t="s">
        <v>34</v>
      </c>
      <c r="I19" s="91" t="s">
        <v>137</v>
      </c>
      <c r="J19" s="91"/>
      <c r="K19" s="91"/>
      <c r="L19" s="93"/>
      <c r="M19" s="94"/>
      <c r="N19" s="95" t="s">
        <v>53</v>
      </c>
      <c r="O19" s="95" t="s">
        <v>34</v>
      </c>
    </row>
    <row r="20" spans="1:15" ht="24.75" customHeight="1" x14ac:dyDescent="0.2">
      <c r="A20" s="640"/>
      <c r="B20" s="96"/>
      <c r="C20" s="96" t="s">
        <v>56</v>
      </c>
      <c r="D20" s="96" t="s">
        <v>10</v>
      </c>
      <c r="E20" s="642">
        <v>1</v>
      </c>
      <c r="F20" s="97" t="s">
        <v>105</v>
      </c>
      <c r="G20" s="98" t="s">
        <v>104</v>
      </c>
      <c r="H20" s="81" t="s">
        <v>35</v>
      </c>
      <c r="I20" s="640">
        <v>7.0000000000000007E-2</v>
      </c>
      <c r="J20" s="96" t="s">
        <v>7</v>
      </c>
      <c r="K20" s="96" t="s">
        <v>60</v>
      </c>
      <c r="L20" s="96" t="s">
        <v>7</v>
      </c>
      <c r="M20" s="642">
        <v>0.1</v>
      </c>
      <c r="N20" s="98" t="s">
        <v>138</v>
      </c>
      <c r="O20" s="98" t="s">
        <v>104</v>
      </c>
    </row>
    <row r="21" spans="1:15" x14ac:dyDescent="0.2">
      <c r="A21" s="640">
        <v>1</v>
      </c>
      <c r="B21" s="96" t="s">
        <v>11</v>
      </c>
      <c r="C21" s="96" t="s">
        <v>56</v>
      </c>
      <c r="D21" s="96" t="s">
        <v>10</v>
      </c>
      <c r="E21" s="642">
        <v>0.85</v>
      </c>
      <c r="F21" s="114" t="s">
        <v>106</v>
      </c>
      <c r="G21" s="102" t="s">
        <v>88</v>
      </c>
      <c r="I21" s="648">
        <v>0.1</v>
      </c>
      <c r="J21" s="99" t="s">
        <v>8</v>
      </c>
      <c r="K21" s="99" t="s">
        <v>60</v>
      </c>
      <c r="L21" s="99" t="s">
        <v>7</v>
      </c>
      <c r="M21" s="650">
        <v>0.12</v>
      </c>
      <c r="N21" s="115" t="s">
        <v>139</v>
      </c>
      <c r="O21" s="728" t="s">
        <v>88</v>
      </c>
    </row>
    <row r="22" spans="1:15" x14ac:dyDescent="0.2">
      <c r="A22" s="640">
        <v>0.85</v>
      </c>
      <c r="B22" s="96" t="s">
        <v>11</v>
      </c>
      <c r="C22" s="96" t="s">
        <v>56</v>
      </c>
      <c r="D22" s="96" t="s">
        <v>10</v>
      </c>
      <c r="E22" s="642">
        <v>0.7</v>
      </c>
      <c r="F22" s="98" t="s">
        <v>107</v>
      </c>
      <c r="G22" s="102" t="s">
        <v>89</v>
      </c>
      <c r="I22" s="652">
        <v>0.05</v>
      </c>
      <c r="J22" s="103" t="s">
        <v>7</v>
      </c>
      <c r="K22" s="103" t="s">
        <v>60</v>
      </c>
      <c r="L22" s="103" t="s">
        <v>9</v>
      </c>
      <c r="M22" s="654">
        <v>7.0000000000000007E-2</v>
      </c>
      <c r="N22" s="114" t="s">
        <v>140</v>
      </c>
      <c r="O22" s="729"/>
    </row>
    <row r="23" spans="1:15" x14ac:dyDescent="0.2">
      <c r="A23" s="640">
        <v>0.7</v>
      </c>
      <c r="B23" s="96" t="s">
        <v>11</v>
      </c>
      <c r="C23" s="96" t="s">
        <v>56</v>
      </c>
      <c r="D23" s="96" t="s">
        <v>10</v>
      </c>
      <c r="E23" s="642">
        <v>0.55000000000000004</v>
      </c>
      <c r="F23" s="98" t="s">
        <v>108</v>
      </c>
      <c r="G23" s="102" t="s">
        <v>90</v>
      </c>
      <c r="I23" s="657">
        <v>0.12</v>
      </c>
      <c r="J23" s="110" t="s">
        <v>8</v>
      </c>
      <c r="K23" s="110" t="s">
        <v>60</v>
      </c>
      <c r="L23" s="110" t="s">
        <v>7</v>
      </c>
      <c r="M23" s="659">
        <v>0.14000000000000001</v>
      </c>
      <c r="N23" s="116" t="s">
        <v>141</v>
      </c>
      <c r="O23" s="728" t="s">
        <v>89</v>
      </c>
    </row>
    <row r="24" spans="1:15" x14ac:dyDescent="0.2">
      <c r="A24" s="640">
        <v>0.55000000000000004</v>
      </c>
      <c r="B24" s="96" t="s">
        <v>11</v>
      </c>
      <c r="C24" s="96" t="s">
        <v>56</v>
      </c>
      <c r="D24" s="96" t="s">
        <v>10</v>
      </c>
      <c r="E24" s="642">
        <v>0.4</v>
      </c>
      <c r="F24" s="98" t="s">
        <v>109</v>
      </c>
      <c r="G24" s="102" t="s">
        <v>91</v>
      </c>
      <c r="I24" s="652">
        <v>0.03</v>
      </c>
      <c r="J24" s="103" t="s">
        <v>7</v>
      </c>
      <c r="K24" s="103" t="s">
        <v>60</v>
      </c>
      <c r="L24" s="103" t="s">
        <v>9</v>
      </c>
      <c r="M24" s="654">
        <v>0.05</v>
      </c>
      <c r="N24" s="114" t="s">
        <v>142</v>
      </c>
      <c r="O24" s="729"/>
    </row>
    <row r="25" spans="1:15" x14ac:dyDescent="0.2">
      <c r="A25" s="657">
        <v>0.4</v>
      </c>
      <c r="B25" s="110" t="s">
        <v>11</v>
      </c>
      <c r="C25" s="110" t="s">
        <v>56</v>
      </c>
      <c r="D25" s="96" t="s">
        <v>10</v>
      </c>
      <c r="E25" s="642">
        <v>0.25</v>
      </c>
      <c r="F25" s="98" t="s">
        <v>110</v>
      </c>
      <c r="G25" s="101" t="s">
        <v>92</v>
      </c>
      <c r="I25" s="657">
        <v>0.14000000000000001</v>
      </c>
      <c r="J25" s="110" t="s">
        <v>8</v>
      </c>
      <c r="K25" s="110" t="s">
        <v>60</v>
      </c>
      <c r="L25" s="110" t="s">
        <v>7</v>
      </c>
      <c r="M25" s="659">
        <v>0.15</v>
      </c>
      <c r="N25" s="116" t="s">
        <v>141</v>
      </c>
      <c r="O25" s="728" t="s">
        <v>90</v>
      </c>
    </row>
    <row r="26" spans="1:15" ht="13.5" thickBot="1" x14ac:dyDescent="0.25">
      <c r="A26" s="128">
        <v>0.25</v>
      </c>
      <c r="B26" s="117" t="s">
        <v>11</v>
      </c>
      <c r="C26" s="117" t="s">
        <v>56</v>
      </c>
      <c r="D26" s="117"/>
      <c r="E26" s="108"/>
      <c r="F26" s="124" t="s">
        <v>111</v>
      </c>
      <c r="G26" s="118" t="s">
        <v>103</v>
      </c>
      <c r="I26" s="652">
        <v>0.02</v>
      </c>
      <c r="J26" s="103" t="s">
        <v>7</v>
      </c>
      <c r="K26" s="103" t="s">
        <v>60</v>
      </c>
      <c r="L26" s="103" t="s">
        <v>9</v>
      </c>
      <c r="M26" s="654">
        <v>0.03</v>
      </c>
      <c r="N26" s="114" t="s">
        <v>143</v>
      </c>
      <c r="O26" s="729"/>
    </row>
    <row r="27" spans="1:15" ht="12.75" customHeight="1" x14ac:dyDescent="0.25">
      <c r="B27" s="113"/>
      <c r="C27" s="113"/>
      <c r="F27" s="111"/>
      <c r="I27" s="657">
        <v>0.15</v>
      </c>
      <c r="J27" s="110" t="s">
        <v>8</v>
      </c>
      <c r="K27" s="110" t="s">
        <v>60</v>
      </c>
      <c r="L27" s="110" t="s">
        <v>7</v>
      </c>
      <c r="M27" s="659">
        <v>0.16</v>
      </c>
      <c r="N27" s="116" t="s">
        <v>532</v>
      </c>
      <c r="O27" s="728" t="s">
        <v>91</v>
      </c>
    </row>
    <row r="28" spans="1:15" x14ac:dyDescent="0.2">
      <c r="F28" s="106"/>
      <c r="I28" s="652">
        <v>0.01</v>
      </c>
      <c r="J28" s="103" t="s">
        <v>7</v>
      </c>
      <c r="K28" s="103" t="s">
        <v>60</v>
      </c>
      <c r="L28" s="103" t="s">
        <v>9</v>
      </c>
      <c r="M28" s="654">
        <v>0.02</v>
      </c>
      <c r="N28" s="114" t="s">
        <v>144</v>
      </c>
      <c r="O28" s="729"/>
    </row>
    <row r="29" spans="1:15" x14ac:dyDescent="0.2">
      <c r="I29" s="657">
        <v>0.16</v>
      </c>
      <c r="J29" s="110" t="s">
        <v>8</v>
      </c>
      <c r="K29" s="110" t="s">
        <v>60</v>
      </c>
      <c r="L29" s="110" t="s">
        <v>7</v>
      </c>
      <c r="M29" s="659">
        <v>0.17</v>
      </c>
      <c r="N29" s="116" t="s">
        <v>533</v>
      </c>
      <c r="O29" s="728" t="s">
        <v>92</v>
      </c>
    </row>
    <row r="30" spans="1:15" x14ac:dyDescent="0.2">
      <c r="I30" s="652">
        <v>0</v>
      </c>
      <c r="J30" s="103" t="s">
        <v>7</v>
      </c>
      <c r="K30" s="103" t="s">
        <v>60</v>
      </c>
      <c r="L30" s="103" t="s">
        <v>9</v>
      </c>
      <c r="M30" s="654">
        <v>0.01</v>
      </c>
      <c r="N30" s="114" t="s">
        <v>144</v>
      </c>
      <c r="O30" s="729"/>
    </row>
    <row r="31" spans="1:15" x14ac:dyDescent="0.2">
      <c r="I31" s="657">
        <v>0.17</v>
      </c>
      <c r="J31" s="110" t="s">
        <v>8</v>
      </c>
      <c r="K31" s="110" t="s">
        <v>60</v>
      </c>
      <c r="L31" s="110"/>
      <c r="M31" s="129"/>
      <c r="N31" s="126" t="s">
        <v>531</v>
      </c>
      <c r="O31" s="728" t="s">
        <v>103</v>
      </c>
    </row>
    <row r="32" spans="1:15" ht="13.5" thickBot="1" x14ac:dyDescent="0.25">
      <c r="I32" s="90"/>
      <c r="J32" s="89"/>
      <c r="K32" s="89" t="s">
        <v>60</v>
      </c>
      <c r="L32" s="89" t="s">
        <v>9</v>
      </c>
      <c r="M32" s="680">
        <v>0</v>
      </c>
      <c r="N32" s="125" t="s">
        <v>144</v>
      </c>
      <c r="O32" s="730"/>
    </row>
    <row r="35" spans="1:15" ht="18.75" thickBot="1" x14ac:dyDescent="0.3">
      <c r="A35" s="87" t="s">
        <v>113</v>
      </c>
      <c r="B35" s="90"/>
      <c r="C35" s="90"/>
      <c r="D35" s="89"/>
      <c r="E35" s="90"/>
      <c r="F35" s="90"/>
      <c r="G35" s="90"/>
      <c r="I35" s="87" t="s">
        <v>145</v>
      </c>
      <c r="J35" s="90"/>
      <c r="K35" s="90"/>
      <c r="L35" s="89"/>
      <c r="M35" s="90"/>
      <c r="N35" s="90"/>
      <c r="O35" s="90"/>
    </row>
    <row r="36" spans="1:15" ht="15" x14ac:dyDescent="0.2">
      <c r="A36" s="91" t="s">
        <v>65</v>
      </c>
      <c r="B36" s="91"/>
      <c r="C36" s="91"/>
      <c r="D36" s="93"/>
      <c r="E36" s="94"/>
      <c r="F36" s="119" t="s">
        <v>53</v>
      </c>
      <c r="G36" s="95" t="s">
        <v>34</v>
      </c>
      <c r="I36" s="91" t="s">
        <v>64</v>
      </c>
      <c r="J36" s="91"/>
      <c r="K36" s="91"/>
      <c r="L36" s="93"/>
      <c r="M36" s="94"/>
      <c r="N36" s="95" t="s">
        <v>53</v>
      </c>
      <c r="O36" s="95" t="s">
        <v>34</v>
      </c>
    </row>
    <row r="37" spans="1:15" ht="25.5" x14ac:dyDescent="0.2">
      <c r="A37" s="672"/>
      <c r="B37" s="96"/>
      <c r="C37" s="96" t="s">
        <v>57</v>
      </c>
      <c r="D37" s="96" t="s">
        <v>7</v>
      </c>
      <c r="E37" s="642">
        <v>0</v>
      </c>
      <c r="F37" s="97" t="s">
        <v>114</v>
      </c>
      <c r="G37" s="98" t="s">
        <v>104</v>
      </c>
      <c r="I37" s="640">
        <v>-0.01</v>
      </c>
      <c r="J37" s="96" t="s">
        <v>9</v>
      </c>
      <c r="K37" s="96" t="s">
        <v>61</v>
      </c>
      <c r="L37" s="96" t="s">
        <v>7</v>
      </c>
      <c r="M37" s="642">
        <v>0.01</v>
      </c>
      <c r="N37" s="97" t="s">
        <v>248</v>
      </c>
      <c r="O37" s="98" t="s">
        <v>104</v>
      </c>
    </row>
    <row r="38" spans="1:15" ht="12.6" customHeight="1" x14ac:dyDescent="0.2">
      <c r="A38" s="640">
        <v>0</v>
      </c>
      <c r="B38" s="96" t="s">
        <v>9</v>
      </c>
      <c r="C38" s="96" t="s">
        <v>57</v>
      </c>
      <c r="D38" s="96" t="s">
        <v>7</v>
      </c>
      <c r="E38" s="642">
        <v>0.01</v>
      </c>
      <c r="F38" s="98" t="s">
        <v>115</v>
      </c>
      <c r="G38" s="102" t="s">
        <v>88</v>
      </c>
      <c r="I38" s="681">
        <v>0.01</v>
      </c>
      <c r="J38" s="99" t="s">
        <v>9</v>
      </c>
      <c r="K38" s="99" t="str">
        <f>+K37</f>
        <v>K7</v>
      </c>
      <c r="L38" s="99" t="str">
        <f>+L37</f>
        <v>&lt;=</v>
      </c>
      <c r="M38" s="650">
        <v>1.7999999999999999E-2</v>
      </c>
      <c r="N38" s="731" t="s">
        <v>249</v>
      </c>
      <c r="O38" s="728" t="s">
        <v>88</v>
      </c>
    </row>
    <row r="39" spans="1:15" x14ac:dyDescent="0.2">
      <c r="A39" s="640">
        <v>0.01</v>
      </c>
      <c r="B39" s="96" t="s">
        <v>9</v>
      </c>
      <c r="C39" s="96" t="s">
        <v>57</v>
      </c>
      <c r="D39" s="96" t="s">
        <v>7</v>
      </c>
      <c r="E39" s="642">
        <v>0.02</v>
      </c>
      <c r="F39" s="98" t="s">
        <v>116</v>
      </c>
      <c r="G39" s="102" t="s">
        <v>89</v>
      </c>
      <c r="I39" s="682">
        <v>-5.5E-2</v>
      </c>
      <c r="J39" s="103" t="s">
        <v>9</v>
      </c>
      <c r="K39" s="103" t="str">
        <f>+K38</f>
        <v>K7</v>
      </c>
      <c r="L39" s="103" t="str">
        <f>+L38</f>
        <v>&lt;=</v>
      </c>
      <c r="M39" s="654">
        <v>-0.01</v>
      </c>
      <c r="N39" s="732"/>
      <c r="O39" s="729"/>
    </row>
    <row r="40" spans="1:15" ht="12.6" customHeight="1" x14ac:dyDescent="0.2">
      <c r="A40" s="640">
        <v>0.02</v>
      </c>
      <c r="B40" s="96" t="s">
        <v>9</v>
      </c>
      <c r="C40" s="96" t="s">
        <v>57</v>
      </c>
      <c r="D40" s="96" t="s">
        <v>7</v>
      </c>
      <c r="E40" s="642">
        <v>0.03</v>
      </c>
      <c r="F40" s="98" t="s">
        <v>117</v>
      </c>
      <c r="G40" s="102" t="s">
        <v>90</v>
      </c>
      <c r="I40" s="681">
        <v>1.7999999999999999E-2</v>
      </c>
      <c r="J40" s="99" t="str">
        <f t="shared" ref="J40:L41" si="0">+J38</f>
        <v>&lt;</v>
      </c>
      <c r="K40" s="99" t="str">
        <f t="shared" si="0"/>
        <v>K7</v>
      </c>
      <c r="L40" s="99" t="str">
        <f t="shared" si="0"/>
        <v>&lt;=</v>
      </c>
      <c r="M40" s="650">
        <v>2.5999999999999999E-2</v>
      </c>
      <c r="N40" s="731" t="s">
        <v>250</v>
      </c>
      <c r="O40" s="728" t="s">
        <v>89</v>
      </c>
    </row>
    <row r="41" spans="1:15" x14ac:dyDescent="0.2">
      <c r="A41" s="640">
        <v>0.03</v>
      </c>
      <c r="B41" s="96" t="s">
        <v>9</v>
      </c>
      <c r="C41" s="96" t="s">
        <v>57</v>
      </c>
      <c r="D41" s="96" t="s">
        <v>7</v>
      </c>
      <c r="E41" s="642">
        <v>0.04</v>
      </c>
      <c r="F41" s="98" t="s">
        <v>118</v>
      </c>
      <c r="G41" s="102" t="s">
        <v>91</v>
      </c>
      <c r="I41" s="682">
        <v>-0.1</v>
      </c>
      <c r="J41" s="103" t="str">
        <f t="shared" si="0"/>
        <v>&lt;</v>
      </c>
      <c r="K41" s="103" t="str">
        <f t="shared" si="0"/>
        <v>K7</v>
      </c>
      <c r="L41" s="103" t="str">
        <f t="shared" si="0"/>
        <v>&lt;=</v>
      </c>
      <c r="M41" s="654">
        <v>-5.5E-2</v>
      </c>
      <c r="N41" s="729"/>
      <c r="O41" s="729"/>
    </row>
    <row r="42" spans="1:15" x14ac:dyDescent="0.2">
      <c r="A42" s="648">
        <v>0.04</v>
      </c>
      <c r="B42" s="99" t="s">
        <v>9</v>
      </c>
      <c r="C42" s="99" t="s">
        <v>57</v>
      </c>
      <c r="D42" s="96" t="s">
        <v>7</v>
      </c>
      <c r="E42" s="642">
        <v>0.05</v>
      </c>
      <c r="F42" s="98" t="s">
        <v>119</v>
      </c>
      <c r="G42" s="101" t="s">
        <v>92</v>
      </c>
      <c r="K42" s="81" t="s">
        <v>61</v>
      </c>
      <c r="L42" s="103" t="str">
        <f>+L40</f>
        <v>&lt;=</v>
      </c>
      <c r="M42" s="654">
        <v>-0.1</v>
      </c>
      <c r="N42" s="121" t="s">
        <v>251</v>
      </c>
      <c r="O42" s="121" t="s">
        <v>97</v>
      </c>
    </row>
    <row r="43" spans="1:15" ht="13.5" thickBot="1" x14ac:dyDescent="0.25">
      <c r="A43" s="128">
        <v>0.05</v>
      </c>
      <c r="B43" s="117" t="s">
        <v>9</v>
      </c>
      <c r="C43" s="117" t="s">
        <v>57</v>
      </c>
      <c r="D43" s="117"/>
      <c r="E43" s="108"/>
      <c r="F43" s="124" t="s">
        <v>36</v>
      </c>
      <c r="G43" s="118" t="s">
        <v>103</v>
      </c>
      <c r="I43" s="683">
        <v>2.5999999999999999E-2</v>
      </c>
      <c r="J43" s="96" t="str">
        <f>+J40</f>
        <v>&lt;</v>
      </c>
      <c r="K43" s="96" t="str">
        <f>+K40</f>
        <v>K7</v>
      </c>
      <c r="L43" s="96" t="str">
        <f>+L40</f>
        <v>&lt;=</v>
      </c>
      <c r="M43" s="642">
        <v>3.4000000000000002E-2</v>
      </c>
      <c r="N43" s="98" t="s">
        <v>252</v>
      </c>
      <c r="O43" s="102" t="s">
        <v>90</v>
      </c>
    </row>
    <row r="44" spans="1:15" x14ac:dyDescent="0.2">
      <c r="I44" s="683">
        <v>3.4000000000000002E-2</v>
      </c>
      <c r="J44" s="96" t="str">
        <f t="shared" ref="J44:L45" si="1">+J43</f>
        <v>&lt;</v>
      </c>
      <c r="K44" s="96" t="str">
        <f t="shared" si="1"/>
        <v>K7</v>
      </c>
      <c r="L44" s="96" t="str">
        <f t="shared" si="1"/>
        <v>&lt;=</v>
      </c>
      <c r="M44" s="642">
        <v>4.2000000000000003E-2</v>
      </c>
      <c r="N44" s="98" t="s">
        <v>253</v>
      </c>
      <c r="O44" s="102" t="s">
        <v>91</v>
      </c>
    </row>
    <row r="45" spans="1:15" x14ac:dyDescent="0.2">
      <c r="I45" s="683">
        <v>4.2000000000000003E-2</v>
      </c>
      <c r="J45" s="96" t="str">
        <f t="shared" si="1"/>
        <v>&lt;</v>
      </c>
      <c r="K45" s="96" t="str">
        <f t="shared" si="1"/>
        <v>K7</v>
      </c>
      <c r="L45" s="96" t="str">
        <f t="shared" si="1"/>
        <v>&lt;=</v>
      </c>
      <c r="M45" s="642">
        <v>0.05</v>
      </c>
      <c r="N45" s="98" t="s">
        <v>254</v>
      </c>
      <c r="O45" s="101" t="s">
        <v>92</v>
      </c>
    </row>
    <row r="46" spans="1:15" ht="13.5" thickBot="1" x14ac:dyDescent="0.25">
      <c r="I46" s="684">
        <v>0.05</v>
      </c>
      <c r="J46" s="117" t="str">
        <f>+J45</f>
        <v>&lt;</v>
      </c>
      <c r="K46" s="117" t="str">
        <f>+K45</f>
        <v>K7</v>
      </c>
      <c r="L46" s="117"/>
      <c r="M46" s="685"/>
      <c r="N46" s="124" t="s">
        <v>255</v>
      </c>
      <c r="O46" s="118" t="s">
        <v>103</v>
      </c>
    </row>
    <row r="47" spans="1:15" x14ac:dyDescent="0.2">
      <c r="L47" s="81"/>
    </row>
    <row r="49" spans="1:15" ht="18.75" thickBot="1" x14ac:dyDescent="0.3">
      <c r="A49" s="87" t="s">
        <v>120</v>
      </c>
      <c r="B49" s="87"/>
      <c r="C49" s="87"/>
      <c r="D49" s="89"/>
      <c r="E49" s="90"/>
      <c r="F49" s="90"/>
      <c r="G49" s="90"/>
      <c r="I49" s="87" t="s">
        <v>153</v>
      </c>
      <c r="J49" s="87"/>
      <c r="K49" s="87"/>
      <c r="L49" s="89"/>
      <c r="M49" s="90"/>
      <c r="N49" s="90"/>
      <c r="O49" s="90"/>
    </row>
    <row r="50" spans="1:15" ht="15" x14ac:dyDescent="0.2">
      <c r="A50" s="91" t="s">
        <v>63</v>
      </c>
      <c r="B50" s="91"/>
      <c r="C50" s="91"/>
      <c r="D50" s="93"/>
      <c r="E50" s="94"/>
      <c r="F50" s="95" t="s">
        <v>53</v>
      </c>
      <c r="G50" s="95" t="s">
        <v>34</v>
      </c>
      <c r="I50" s="91" t="s">
        <v>52</v>
      </c>
      <c r="J50" s="91"/>
      <c r="K50" s="91"/>
      <c r="L50" s="93"/>
      <c r="M50" s="94"/>
      <c r="N50" s="95" t="s">
        <v>53</v>
      </c>
      <c r="O50" s="95" t="s">
        <v>34</v>
      </c>
    </row>
    <row r="51" spans="1:15" x14ac:dyDescent="0.2">
      <c r="A51" s="672"/>
      <c r="B51" s="96"/>
      <c r="C51" s="96" t="s">
        <v>58</v>
      </c>
      <c r="D51" s="96" t="s">
        <v>7</v>
      </c>
      <c r="E51" s="642">
        <v>0</v>
      </c>
      <c r="F51" s="97" t="s">
        <v>121</v>
      </c>
      <c r="G51" s="98" t="s">
        <v>104</v>
      </c>
      <c r="I51" s="672"/>
      <c r="J51" s="96"/>
      <c r="K51" s="96" t="s">
        <v>62</v>
      </c>
      <c r="L51" s="96" t="s">
        <v>7</v>
      </c>
      <c r="M51" s="642">
        <v>2.5000000000000001E-2</v>
      </c>
      <c r="N51" s="97" t="s">
        <v>146</v>
      </c>
      <c r="O51" s="97" t="s">
        <v>104</v>
      </c>
    </row>
    <row r="52" spans="1:15" ht="25.5" x14ac:dyDescent="0.2">
      <c r="A52" s="640">
        <v>0</v>
      </c>
      <c r="B52" s="96" t="s">
        <v>9</v>
      </c>
      <c r="C52" s="96" t="str">
        <f>+C51</f>
        <v>K4</v>
      </c>
      <c r="D52" s="96" t="s">
        <v>7</v>
      </c>
      <c r="E52" s="642">
        <v>0.04</v>
      </c>
      <c r="F52" s="97" t="s">
        <v>122</v>
      </c>
      <c r="G52" s="102" t="s">
        <v>88</v>
      </c>
      <c r="I52" s="640">
        <v>2.5000000000000001E-2</v>
      </c>
      <c r="J52" s="96" t="s">
        <v>9</v>
      </c>
      <c r="K52" s="96" t="str">
        <f t="shared" ref="K52:L56" si="2">+K51</f>
        <v>K8</v>
      </c>
      <c r="L52" s="96" t="str">
        <f t="shared" si="2"/>
        <v>&lt;=</v>
      </c>
      <c r="M52" s="642">
        <v>3.5000000000000003E-2</v>
      </c>
      <c r="N52" s="97" t="s">
        <v>147</v>
      </c>
      <c r="O52" s="97" t="s">
        <v>88</v>
      </c>
    </row>
    <row r="53" spans="1:15" x14ac:dyDescent="0.2">
      <c r="A53" s="640">
        <v>0.04</v>
      </c>
      <c r="B53" s="96" t="s">
        <v>9</v>
      </c>
      <c r="C53" s="96" t="str">
        <f>+C52</f>
        <v>K4</v>
      </c>
      <c r="D53" s="96" t="s">
        <v>7</v>
      </c>
      <c r="E53" s="642">
        <v>7.0000000000000007E-2</v>
      </c>
      <c r="F53" s="98" t="s">
        <v>123</v>
      </c>
      <c r="G53" s="102" t="s">
        <v>89</v>
      </c>
      <c r="I53" s="640">
        <v>3.5000000000000003E-2</v>
      </c>
      <c r="J53" s="96" t="str">
        <f>+J52</f>
        <v>&lt;</v>
      </c>
      <c r="K53" s="96" t="str">
        <f t="shared" si="2"/>
        <v>K8</v>
      </c>
      <c r="L53" s="96" t="str">
        <f t="shared" si="2"/>
        <v>&lt;=</v>
      </c>
      <c r="M53" s="642">
        <v>4.4999999999999998E-2</v>
      </c>
      <c r="N53" s="98" t="s">
        <v>148</v>
      </c>
      <c r="O53" s="97" t="s">
        <v>89</v>
      </c>
    </row>
    <row r="54" spans="1:15" x14ac:dyDescent="0.2">
      <c r="A54" s="640">
        <v>7.0000000000000007E-2</v>
      </c>
      <c r="B54" s="96" t="s">
        <v>9</v>
      </c>
      <c r="C54" s="96" t="str">
        <f>+C53</f>
        <v>K4</v>
      </c>
      <c r="D54" s="96" t="s">
        <v>7</v>
      </c>
      <c r="E54" s="642">
        <v>0.09</v>
      </c>
      <c r="F54" s="98" t="s">
        <v>124</v>
      </c>
      <c r="G54" s="102" t="s">
        <v>90</v>
      </c>
      <c r="I54" s="640">
        <v>4.4999999999999998E-2</v>
      </c>
      <c r="J54" s="96" t="str">
        <f>+J53</f>
        <v>&lt;</v>
      </c>
      <c r="K54" s="96" t="str">
        <f t="shared" si="2"/>
        <v>K8</v>
      </c>
      <c r="L54" s="96" t="str">
        <f t="shared" si="2"/>
        <v>&lt;=</v>
      </c>
      <c r="M54" s="642">
        <v>5.5E-2</v>
      </c>
      <c r="N54" s="98" t="s">
        <v>149</v>
      </c>
      <c r="O54" s="97" t="s">
        <v>90</v>
      </c>
    </row>
    <row r="55" spans="1:15" x14ac:dyDescent="0.2">
      <c r="A55" s="640">
        <v>0.09</v>
      </c>
      <c r="B55" s="96" t="s">
        <v>9</v>
      </c>
      <c r="C55" s="96" t="str">
        <f>+C54</f>
        <v>K4</v>
      </c>
      <c r="D55" s="96" t="s">
        <v>7</v>
      </c>
      <c r="E55" s="642">
        <v>0.11</v>
      </c>
      <c r="F55" s="98" t="s">
        <v>125</v>
      </c>
      <c r="G55" s="102" t="s">
        <v>91</v>
      </c>
      <c r="I55" s="640">
        <v>5.5E-2</v>
      </c>
      <c r="J55" s="96" t="str">
        <f>+J54</f>
        <v>&lt;</v>
      </c>
      <c r="K55" s="96" t="str">
        <f t="shared" si="2"/>
        <v>K8</v>
      </c>
      <c r="L55" s="96" t="str">
        <f t="shared" si="2"/>
        <v>&lt;=</v>
      </c>
      <c r="M55" s="642">
        <v>6.5000000000000002E-2</v>
      </c>
      <c r="N55" s="98" t="s">
        <v>150</v>
      </c>
      <c r="O55" s="97" t="s">
        <v>91</v>
      </c>
    </row>
    <row r="56" spans="1:15" x14ac:dyDescent="0.2">
      <c r="A56" s="648">
        <v>0.11</v>
      </c>
      <c r="B56" s="99" t="s">
        <v>9</v>
      </c>
      <c r="C56" s="99" t="str">
        <f>+C55</f>
        <v>K4</v>
      </c>
      <c r="D56" s="96" t="s">
        <v>7</v>
      </c>
      <c r="E56" s="642">
        <v>0.13</v>
      </c>
      <c r="F56" s="98" t="s">
        <v>126</v>
      </c>
      <c r="G56" s="101" t="s">
        <v>92</v>
      </c>
      <c r="I56" s="640">
        <v>6.5000000000000002E-2</v>
      </c>
      <c r="J56" s="96" t="str">
        <f>+J55</f>
        <v>&lt;</v>
      </c>
      <c r="K56" s="96" t="str">
        <f>+K55</f>
        <v>K8</v>
      </c>
      <c r="L56" s="96" t="str">
        <f t="shared" si="2"/>
        <v>&lt;=</v>
      </c>
      <c r="M56" s="642">
        <v>7.4999999999999997E-2</v>
      </c>
      <c r="N56" s="98" t="s">
        <v>151</v>
      </c>
      <c r="O56" s="97" t="s">
        <v>92</v>
      </c>
    </row>
    <row r="57" spans="1:15" ht="13.5" thickBot="1" x14ac:dyDescent="0.25">
      <c r="A57" s="128">
        <v>0.13</v>
      </c>
      <c r="B57" s="117" t="s">
        <v>9</v>
      </c>
      <c r="C57" s="117" t="s">
        <v>58</v>
      </c>
      <c r="D57" s="117"/>
      <c r="E57" s="108"/>
      <c r="F57" s="124" t="s">
        <v>127</v>
      </c>
      <c r="G57" s="118" t="s">
        <v>103</v>
      </c>
      <c r="I57" s="686">
        <v>7.4999999999999997E-2</v>
      </c>
      <c r="J57" s="117" t="s">
        <v>9</v>
      </c>
      <c r="K57" s="117" t="s">
        <v>62</v>
      </c>
      <c r="L57" s="117"/>
      <c r="M57" s="685"/>
      <c r="N57" s="127" t="s">
        <v>152</v>
      </c>
      <c r="O57" s="120" t="s">
        <v>103</v>
      </c>
    </row>
    <row r="60" spans="1:15" ht="18.75" thickBot="1" x14ac:dyDescent="0.3">
      <c r="A60" s="627" t="s">
        <v>496</v>
      </c>
      <c r="B60" s="628"/>
      <c r="C60" s="628"/>
      <c r="D60" s="629"/>
      <c r="E60" s="630"/>
      <c r="F60" s="630"/>
      <c r="G60" s="630"/>
      <c r="I60" s="627" t="s">
        <v>497</v>
      </c>
      <c r="J60" s="627"/>
      <c r="K60" s="627"/>
      <c r="L60" s="629"/>
      <c r="M60" s="630"/>
      <c r="N60" s="630"/>
      <c r="O60" s="630"/>
    </row>
    <row r="61" spans="1:15" ht="15" x14ac:dyDescent="0.2">
      <c r="A61" s="631" t="s">
        <v>498</v>
      </c>
      <c r="B61" s="631"/>
      <c r="C61" s="631"/>
      <c r="D61" s="632"/>
      <c r="E61" s="633"/>
      <c r="F61" s="634" t="s">
        <v>53</v>
      </c>
      <c r="G61" s="634" t="s">
        <v>34</v>
      </c>
      <c r="I61" s="631" t="s">
        <v>499</v>
      </c>
      <c r="J61" s="631"/>
      <c r="K61" s="631"/>
      <c r="L61" s="632"/>
      <c r="M61" s="633"/>
      <c r="N61" s="634" t="s">
        <v>53</v>
      </c>
      <c r="O61" s="634" t="s">
        <v>34</v>
      </c>
    </row>
    <row r="62" spans="1:15" ht="25.5" x14ac:dyDescent="0.2">
      <c r="A62" s="635"/>
      <c r="B62" s="636"/>
      <c r="C62" s="636" t="s">
        <v>515</v>
      </c>
      <c r="D62" s="636" t="s">
        <v>7</v>
      </c>
      <c r="E62" s="637">
        <v>0.5</v>
      </c>
      <c r="F62" s="638" t="s">
        <v>534</v>
      </c>
      <c r="G62" s="639" t="s">
        <v>104</v>
      </c>
      <c r="I62" s="672"/>
      <c r="J62" s="641"/>
      <c r="K62" s="641" t="s">
        <v>516</v>
      </c>
      <c r="L62" s="641" t="s">
        <v>7</v>
      </c>
      <c r="M62" s="642">
        <v>0.25</v>
      </c>
      <c r="N62" s="638" t="s">
        <v>524</v>
      </c>
      <c r="O62" s="643" t="s">
        <v>104</v>
      </c>
    </row>
    <row r="63" spans="1:15" x14ac:dyDescent="0.2">
      <c r="A63" s="644">
        <v>0.5</v>
      </c>
      <c r="B63" s="645" t="s">
        <v>8</v>
      </c>
      <c r="C63" s="636" t="str">
        <f>C62</f>
        <v>K9</v>
      </c>
      <c r="D63" s="645" t="s">
        <v>7</v>
      </c>
      <c r="E63" s="646">
        <v>1</v>
      </c>
      <c r="F63" s="638" t="s">
        <v>535</v>
      </c>
      <c r="G63" s="647" t="s">
        <v>88</v>
      </c>
      <c r="I63" s="640">
        <v>0.25</v>
      </c>
      <c r="J63" s="641" t="s">
        <v>9</v>
      </c>
      <c r="K63" s="641" t="str">
        <f t="shared" ref="K63:K68" si="3">+K62</f>
        <v>K10</v>
      </c>
      <c r="L63" s="641" t="s">
        <v>7</v>
      </c>
      <c r="M63" s="642">
        <v>0.75</v>
      </c>
      <c r="N63" s="638" t="s">
        <v>525</v>
      </c>
      <c r="O63" s="639" t="s">
        <v>88</v>
      </c>
    </row>
    <row r="64" spans="1:15" ht="25.5" x14ac:dyDescent="0.2">
      <c r="A64" s="635">
        <v>1</v>
      </c>
      <c r="B64" s="639" t="s">
        <v>8</v>
      </c>
      <c r="C64" s="636" t="str">
        <f>C63</f>
        <v>K9</v>
      </c>
      <c r="D64" s="636" t="s">
        <v>7</v>
      </c>
      <c r="E64" s="637">
        <v>1.25</v>
      </c>
      <c r="F64" s="638" t="s">
        <v>500</v>
      </c>
      <c r="G64" s="639" t="s">
        <v>89</v>
      </c>
      <c r="I64" s="640">
        <v>0.75</v>
      </c>
      <c r="J64" s="641" t="s">
        <v>9</v>
      </c>
      <c r="K64" s="641" t="str">
        <f t="shared" si="3"/>
        <v>K10</v>
      </c>
      <c r="L64" s="641" t="s">
        <v>7</v>
      </c>
      <c r="M64" s="642">
        <v>1.25</v>
      </c>
      <c r="N64" s="638" t="s">
        <v>526</v>
      </c>
      <c r="O64" s="639" t="s">
        <v>89</v>
      </c>
    </row>
    <row r="65" spans="1:15" ht="25.5" x14ac:dyDescent="0.2">
      <c r="A65" s="737">
        <v>1.25</v>
      </c>
      <c r="B65" s="739" t="s">
        <v>8</v>
      </c>
      <c r="C65" s="739" t="str">
        <f>C64</f>
        <v>K9</v>
      </c>
      <c r="D65" s="739" t="s">
        <v>7</v>
      </c>
      <c r="E65" s="741">
        <v>1.5</v>
      </c>
      <c r="F65" s="733" t="s">
        <v>501</v>
      </c>
      <c r="G65" s="735" t="s">
        <v>90</v>
      </c>
      <c r="I65" s="640">
        <v>1.25</v>
      </c>
      <c r="J65" s="641" t="s">
        <v>9</v>
      </c>
      <c r="K65" s="641" t="str">
        <f t="shared" si="3"/>
        <v>K10</v>
      </c>
      <c r="L65" s="641" t="s">
        <v>7</v>
      </c>
      <c r="M65" s="642">
        <v>1.5</v>
      </c>
      <c r="N65" s="655" t="s">
        <v>527</v>
      </c>
      <c r="O65" s="639" t="s">
        <v>90</v>
      </c>
    </row>
    <row r="66" spans="1:15" x14ac:dyDescent="0.2">
      <c r="A66" s="738"/>
      <c r="B66" s="740"/>
      <c r="C66" s="740"/>
      <c r="D66" s="740"/>
      <c r="E66" s="742"/>
      <c r="F66" s="734"/>
      <c r="G66" s="736"/>
      <c r="I66" s="640">
        <v>1.5</v>
      </c>
      <c r="J66" s="641" t="s">
        <v>9</v>
      </c>
      <c r="K66" s="641" t="str">
        <f t="shared" si="3"/>
        <v>K10</v>
      </c>
      <c r="L66" s="641" t="s">
        <v>7</v>
      </c>
      <c r="M66" s="642">
        <v>1.75</v>
      </c>
      <c r="N66" s="655" t="s">
        <v>528</v>
      </c>
      <c r="O66" s="639" t="s">
        <v>91</v>
      </c>
    </row>
    <row r="67" spans="1:15" ht="25.5" x14ac:dyDescent="0.2">
      <c r="A67" s="693">
        <v>1.5</v>
      </c>
      <c r="B67" s="694" t="s">
        <v>8</v>
      </c>
      <c r="C67" s="694" t="str">
        <f>C65</f>
        <v>K9</v>
      </c>
      <c r="D67" s="694" t="s">
        <v>7</v>
      </c>
      <c r="E67" s="695">
        <v>1.75</v>
      </c>
      <c r="F67" s="696" t="s">
        <v>502</v>
      </c>
      <c r="G67" s="692" t="s">
        <v>91</v>
      </c>
      <c r="I67" s="644">
        <v>1.75</v>
      </c>
      <c r="J67" s="647" t="s">
        <v>9</v>
      </c>
      <c r="K67" s="647" t="str">
        <f t="shared" si="3"/>
        <v>K10</v>
      </c>
      <c r="L67" s="647" t="s">
        <v>7</v>
      </c>
      <c r="M67" s="646">
        <v>2</v>
      </c>
      <c r="N67" s="673" t="s">
        <v>529</v>
      </c>
      <c r="O67" s="647" t="s">
        <v>92</v>
      </c>
    </row>
    <row r="68" spans="1:15" x14ac:dyDescent="0.2">
      <c r="A68" s="737">
        <v>1.75</v>
      </c>
      <c r="B68" s="735" t="s">
        <v>8</v>
      </c>
      <c r="C68" s="739" t="str">
        <f>C67</f>
        <v>K9</v>
      </c>
      <c r="D68" s="735" t="s">
        <v>7</v>
      </c>
      <c r="E68" s="741">
        <v>2</v>
      </c>
      <c r="F68" s="743" t="s">
        <v>503</v>
      </c>
      <c r="G68" s="735" t="s">
        <v>92</v>
      </c>
      <c r="I68" s="687">
        <v>2</v>
      </c>
      <c r="J68" s="480" t="s">
        <v>9</v>
      </c>
      <c r="K68" s="639" t="str">
        <f t="shared" si="3"/>
        <v>K10</v>
      </c>
      <c r="L68" s="480"/>
      <c r="M68" s="480"/>
      <c r="N68" s="679" t="s">
        <v>530</v>
      </c>
      <c r="O68" s="639" t="s">
        <v>103</v>
      </c>
    </row>
    <row r="69" spans="1:15" x14ac:dyDescent="0.2">
      <c r="A69" s="738"/>
      <c r="B69" s="736"/>
      <c r="C69" s="740"/>
      <c r="D69" s="736"/>
      <c r="E69" s="742"/>
      <c r="F69" s="744"/>
      <c r="G69" s="736"/>
    </row>
    <row r="70" spans="1:15" x14ac:dyDescent="0.2">
      <c r="A70" s="635">
        <v>2</v>
      </c>
      <c r="B70" s="636" t="s">
        <v>8</v>
      </c>
      <c r="C70" s="636" t="str">
        <f>C68</f>
        <v>K9</v>
      </c>
      <c r="D70" s="636"/>
      <c r="E70" s="637"/>
      <c r="F70" s="679" t="s">
        <v>504</v>
      </c>
      <c r="G70" s="639" t="s">
        <v>103</v>
      </c>
    </row>
  </sheetData>
  <mergeCells count="27">
    <mergeCell ref="G68:G69"/>
    <mergeCell ref="A68:A69"/>
    <mergeCell ref="B68:B69"/>
    <mergeCell ref="C68:C69"/>
    <mergeCell ref="D68:D69"/>
    <mergeCell ref="E68:E69"/>
    <mergeCell ref="F68:F69"/>
    <mergeCell ref="F65:F66"/>
    <mergeCell ref="G65:G66"/>
    <mergeCell ref="A65:A66"/>
    <mergeCell ref="B65:B66"/>
    <mergeCell ref="C65:C66"/>
    <mergeCell ref="D65:D66"/>
    <mergeCell ref="E65:E66"/>
    <mergeCell ref="N38:N39"/>
    <mergeCell ref="O38:O39"/>
    <mergeCell ref="N40:N41"/>
    <mergeCell ref="O40:O41"/>
    <mergeCell ref="G9:G10"/>
    <mergeCell ref="A1:E1"/>
    <mergeCell ref="O29:O30"/>
    <mergeCell ref="O31:O32"/>
    <mergeCell ref="O21:O22"/>
    <mergeCell ref="O23:O24"/>
    <mergeCell ref="O25:O26"/>
    <mergeCell ref="O27:O28"/>
    <mergeCell ref="G7:G8"/>
  </mergeCells>
  <phoneticPr fontId="0" type="noConversion"/>
  <printOptions horizontalCentered="1" verticalCentered="1"/>
  <pageMargins left="0.23622047244094491" right="0.23622047244094491" top="0.39370078740157483" bottom="0.39370078740157483" header="0.51181102362204722" footer="0.51181102362204722"/>
  <pageSetup paperSize="9" scale="65"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indexed="42"/>
  </sheetPr>
  <dimension ref="A1:AS20"/>
  <sheetViews>
    <sheetView showGridLines="0" workbookViewId="0">
      <selection activeCell="F22" sqref="F22"/>
    </sheetView>
  </sheetViews>
  <sheetFormatPr baseColWidth="10" defaultColWidth="11.42578125" defaultRowHeight="12.75" x14ac:dyDescent="0.2"/>
  <cols>
    <col min="1" max="1" width="46.7109375" style="13" customWidth="1"/>
    <col min="2" max="2" width="4.42578125" style="13" customWidth="1"/>
    <col min="3" max="4" width="11.28515625" style="13" customWidth="1"/>
    <col min="5" max="42" width="11.42578125" style="13" customWidth="1"/>
    <col min="43" max="43" width="36.28515625" style="13" customWidth="1"/>
    <col min="44" max="16384" width="11.42578125" style="13"/>
  </cols>
  <sheetData>
    <row r="1" spans="1:45" s="12" customFormat="1" ht="22.5" x14ac:dyDescent="0.3">
      <c r="A1" s="133" t="s">
        <v>42</v>
      </c>
    </row>
    <row r="2" spans="1:45" s="134" customFormat="1" ht="17.25" customHeight="1" x14ac:dyDescent="0.2">
      <c r="A2" s="134" t="s">
        <v>78</v>
      </c>
    </row>
    <row r="3" spans="1:45" s="137" customFormat="1" ht="14.25" customHeight="1" thickBot="1" x14ac:dyDescent="0.25">
      <c r="A3" s="135"/>
      <c r="B3" s="136"/>
      <c r="C3" s="322"/>
    </row>
    <row r="4" spans="1:45" s="264" customFormat="1" ht="19.5" x14ac:dyDescent="0.25">
      <c r="A4" s="262" t="s">
        <v>80</v>
      </c>
      <c r="B4" s="262"/>
      <c r="C4" s="745" t="str">
        <f>IF(+Basisdaten!C7=0,"",+Basisdaten!C7)</f>
        <v/>
      </c>
      <c r="D4" s="745"/>
      <c r="E4" s="745"/>
    </row>
    <row r="5" spans="1:45" s="264" customFormat="1" ht="20.25" thickBot="1" x14ac:dyDescent="0.3">
      <c r="A5" s="265" t="s">
        <v>81</v>
      </c>
      <c r="B5" s="265"/>
      <c r="C5" s="746" t="str">
        <f>IF(Basisdaten!C8=0,"",Basisdaten!C8)</f>
        <v/>
      </c>
      <c r="D5" s="746"/>
      <c r="E5" s="746"/>
    </row>
    <row r="6" spans="1:45" ht="15" customHeight="1" x14ac:dyDescent="0.2">
      <c r="A6" s="138"/>
      <c r="B6" s="138"/>
    </row>
    <row r="7" spans="1:45" ht="19.899999999999999" customHeight="1" thickBot="1" x14ac:dyDescent="0.3">
      <c r="A7" s="261" t="s">
        <v>79</v>
      </c>
      <c r="B7" s="65"/>
      <c r="C7" s="65"/>
    </row>
    <row r="8" spans="1:45" ht="20.100000000000001" customHeight="1" x14ac:dyDescent="0.2">
      <c r="A8" s="144" t="s">
        <v>514</v>
      </c>
      <c r="B8" s="139"/>
      <c r="C8" s="148" t="s">
        <v>40</v>
      </c>
      <c r="D8" s="308" t="s">
        <v>34</v>
      </c>
    </row>
    <row r="9" spans="1:45" ht="13.5" customHeight="1" x14ac:dyDescent="0.2">
      <c r="A9" s="140" t="s">
        <v>37</v>
      </c>
      <c r="B9" s="154" t="s">
        <v>55</v>
      </c>
      <c r="C9" s="149" t="e">
        <f>'Kennzahlenberechnung IDHEAP'!G5</f>
        <v>#DIV/0!</v>
      </c>
      <c r="D9" s="290" t="e">
        <f>'Kennzahlenberechnung IDHEAP'!K5</f>
        <v>#DIV/0!</v>
      </c>
      <c r="AQ9" s="141" t="s">
        <v>70</v>
      </c>
      <c r="AR9" s="13">
        <v>4</v>
      </c>
      <c r="AS9" s="13">
        <v>6</v>
      </c>
    </row>
    <row r="10" spans="1:45" ht="13.5" customHeight="1" x14ac:dyDescent="0.2">
      <c r="A10" s="140" t="s">
        <v>66</v>
      </c>
      <c r="B10" s="154" t="s">
        <v>56</v>
      </c>
      <c r="C10" s="150" t="e">
        <f>'Kennzahlenberechnung IDHEAP'!G9</f>
        <v>#DIV/0!</v>
      </c>
      <c r="D10" s="291" t="e">
        <f>'Kennzahlenberechnung IDHEAP'!K9</f>
        <v>#DIV/0!</v>
      </c>
      <c r="AQ10" s="141" t="s">
        <v>71</v>
      </c>
      <c r="AR10" s="13">
        <v>4</v>
      </c>
      <c r="AS10" s="13">
        <v>6</v>
      </c>
    </row>
    <row r="11" spans="1:45" ht="13.5" customHeight="1" x14ac:dyDescent="0.2">
      <c r="A11" s="140" t="s">
        <v>38</v>
      </c>
      <c r="B11" s="154" t="s">
        <v>57</v>
      </c>
      <c r="C11" s="151" t="e">
        <f>'Kennzahlenberechnung IDHEAP'!G13</f>
        <v>#DIV/0!</v>
      </c>
      <c r="D11" s="292" t="e">
        <f>'Kennzahlenberechnung IDHEAP'!K13</f>
        <v>#DIV/0!</v>
      </c>
      <c r="AQ11" s="141" t="s">
        <v>72</v>
      </c>
      <c r="AR11" s="13">
        <v>4</v>
      </c>
      <c r="AS11" s="13">
        <v>6</v>
      </c>
    </row>
    <row r="12" spans="1:45" ht="13.5" customHeight="1" x14ac:dyDescent="0.2">
      <c r="A12" s="140" t="s">
        <v>67</v>
      </c>
      <c r="B12" s="154" t="s">
        <v>58</v>
      </c>
      <c r="C12" s="151" t="e">
        <f>'Kennzahlenberechnung IDHEAP'!G17</f>
        <v>#DIV/0!</v>
      </c>
      <c r="D12" s="292" t="e">
        <f>'Kennzahlenberechnung IDHEAP'!K17</f>
        <v>#DIV/0!</v>
      </c>
      <c r="AQ12" s="141" t="s">
        <v>73</v>
      </c>
      <c r="AR12" s="13">
        <v>4</v>
      </c>
      <c r="AS12" s="13">
        <v>6</v>
      </c>
    </row>
    <row r="13" spans="1:45" ht="20.100000000000001" customHeight="1" x14ac:dyDescent="0.2">
      <c r="A13" s="145" t="s">
        <v>192</v>
      </c>
      <c r="B13" s="152"/>
      <c r="C13" s="152"/>
      <c r="D13" s="293"/>
    </row>
    <row r="14" spans="1:45" ht="13.5" customHeight="1" x14ac:dyDescent="0.2">
      <c r="A14" s="140" t="s">
        <v>259</v>
      </c>
      <c r="B14" s="154" t="s">
        <v>59</v>
      </c>
      <c r="C14" s="151" t="e">
        <f>'Kennzahlenberechnung IDHEAP'!G21</f>
        <v>#DIV/0!</v>
      </c>
      <c r="D14" s="290" t="e">
        <f>'Kennzahlenberechnung IDHEAP'!K21</f>
        <v>#DIV/0!</v>
      </c>
      <c r="AQ14" s="142" t="s">
        <v>267</v>
      </c>
      <c r="AR14" s="13">
        <v>4</v>
      </c>
      <c r="AS14" s="13">
        <v>6</v>
      </c>
    </row>
    <row r="15" spans="1:45" x14ac:dyDescent="0.2">
      <c r="A15" s="140" t="s">
        <v>45</v>
      </c>
      <c r="B15" s="154" t="s">
        <v>60</v>
      </c>
      <c r="C15" s="153" t="e">
        <f>'Kennzahlenberechnung IDHEAP'!G25</f>
        <v>#DIV/0!</v>
      </c>
      <c r="D15" s="294" t="e">
        <f>'Kennzahlenberechnung IDHEAP'!K25</f>
        <v>#DIV/0!</v>
      </c>
      <c r="AQ15" s="142" t="s">
        <v>74</v>
      </c>
      <c r="AR15" s="13">
        <v>4</v>
      </c>
      <c r="AS15" s="13">
        <v>6</v>
      </c>
    </row>
    <row r="16" spans="1:45" x14ac:dyDescent="0.2">
      <c r="A16" s="140" t="s">
        <v>39</v>
      </c>
      <c r="B16" s="154" t="s">
        <v>61</v>
      </c>
      <c r="C16" s="150" t="e">
        <f>'Kennzahlenberechnung IDHEAP'!G29</f>
        <v>#DIV/0!</v>
      </c>
      <c r="D16" s="292" t="e">
        <f>'Kennzahlenberechnung IDHEAP'!K29</f>
        <v>#DIV/0!</v>
      </c>
      <c r="AQ16" s="142" t="s">
        <v>75</v>
      </c>
      <c r="AR16" s="13">
        <v>4</v>
      </c>
      <c r="AS16" s="13">
        <v>6</v>
      </c>
    </row>
    <row r="17" spans="1:45" x14ac:dyDescent="0.2">
      <c r="A17" s="143" t="s">
        <v>54</v>
      </c>
      <c r="B17" s="155" t="s">
        <v>62</v>
      </c>
      <c r="C17" s="151" t="e">
        <f>'Kennzahlenberechnung IDHEAP'!G33</f>
        <v>#DIV/0!</v>
      </c>
      <c r="D17" s="292" t="e">
        <f>'Kennzahlenberechnung IDHEAP'!K33</f>
        <v>#DIV/0!</v>
      </c>
      <c r="AQ17" s="147" t="s">
        <v>76</v>
      </c>
      <c r="AR17" s="146">
        <v>4</v>
      </c>
      <c r="AS17" s="146">
        <v>6</v>
      </c>
    </row>
    <row r="18" spans="1:45" ht="14.25" x14ac:dyDescent="0.2">
      <c r="A18" s="145" t="s">
        <v>517</v>
      </c>
      <c r="B18" s="152"/>
      <c r="C18" s="152"/>
      <c r="D18" s="293"/>
    </row>
    <row r="19" spans="1:45" x14ac:dyDescent="0.2">
      <c r="A19" s="140" t="s">
        <v>445</v>
      </c>
      <c r="B19" s="154" t="s">
        <v>515</v>
      </c>
      <c r="C19" s="151" t="e">
        <f>'Kennzahlenberechnung IDHEAP'!G37</f>
        <v>#DIV/0!</v>
      </c>
      <c r="D19" s="290" t="e">
        <f>'Kennzahlenberechnung IDHEAP'!K37</f>
        <v>#DIV/0!</v>
      </c>
    </row>
    <row r="20" spans="1:45" x14ac:dyDescent="0.2">
      <c r="A20" s="140" t="s">
        <v>448</v>
      </c>
      <c r="B20" s="154" t="s">
        <v>516</v>
      </c>
      <c r="C20" s="153" t="e">
        <f>'Kennzahlenberechnung IDHEAP'!G41</f>
        <v>#DIV/0!</v>
      </c>
      <c r="D20" s="689" t="e">
        <f>'Kennzahlenberechnung IDHEAP'!K41</f>
        <v>#DIV/0!</v>
      </c>
    </row>
  </sheetData>
  <mergeCells count="2">
    <mergeCell ref="C4:E4"/>
    <mergeCell ref="C5:E5"/>
  </mergeCells>
  <phoneticPr fontId="0" type="noConversion"/>
  <pageMargins left="0.78740157480314965" right="0.78740157480314965" top="0.98425196850393704" bottom="0.98425196850393704" header="0.51181102362204722" footer="0.51181102362204722"/>
  <pageSetup paperSize="9" orientation="landscape" horizontalDpi="4294967292" r:id="rId1"/>
  <headerFooter alignWithMargins="0"/>
  <rowBreaks count="2" manualBreakCount="2">
    <brk id="18" max="16383" man="1"/>
    <brk id="5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K41"/>
  <sheetViews>
    <sheetView zoomScale="80" zoomScaleNormal="80" workbookViewId="0">
      <selection activeCell="C32" sqref="C32"/>
    </sheetView>
  </sheetViews>
  <sheetFormatPr baseColWidth="10" defaultColWidth="11.42578125" defaultRowHeight="12.75" x14ac:dyDescent="0.2"/>
  <cols>
    <col min="1" max="1" width="15.5703125" style="208" customWidth="1"/>
    <col min="2" max="3" width="40.7109375" style="207" customWidth="1"/>
    <col min="4" max="4" width="41.140625" style="207" bestFit="1" customWidth="1"/>
    <col min="5" max="5" width="32.7109375" style="207" customWidth="1"/>
    <col min="6" max="6" width="28.7109375" style="207" customWidth="1"/>
    <col min="7" max="7" width="15.7109375" style="207" bestFit="1" customWidth="1"/>
    <col min="8" max="11" width="9.7109375" style="207" customWidth="1"/>
    <col min="12" max="16384" width="11.42578125" style="207"/>
  </cols>
  <sheetData>
    <row r="1" spans="1:11" ht="19.5" x14ac:dyDescent="0.2">
      <c r="A1" s="688" t="s">
        <v>513</v>
      </c>
      <c r="B1" s="688"/>
      <c r="C1" s="272" t="str">
        <f>IF(Basisdaten!C7=0,"",Basisdaten!C7)</f>
        <v/>
      </c>
      <c r="D1" s="269" t="str">
        <f>IF(Basisdaten!C8=0,"",Basisdaten!C8)</f>
        <v/>
      </c>
      <c r="G1" s="216"/>
      <c r="H1" s="216"/>
      <c r="I1" s="216"/>
      <c r="K1" s="216"/>
    </row>
    <row r="2" spans="1:11" ht="21.95" customHeight="1" x14ac:dyDescent="0.2">
      <c r="A2" s="215"/>
      <c r="G2" s="216"/>
      <c r="H2" s="216"/>
      <c r="I2" s="216"/>
      <c r="K2" s="216"/>
    </row>
    <row r="3" spans="1:11" ht="16.5" x14ac:dyDescent="0.2">
      <c r="A3" s="217" t="s">
        <v>177</v>
      </c>
      <c r="B3" s="218" t="s">
        <v>37</v>
      </c>
      <c r="C3" s="219"/>
      <c r="D3" s="219"/>
      <c r="E3" s="219"/>
      <c r="F3" s="219"/>
      <c r="G3" s="220"/>
      <c r="H3" s="220"/>
      <c r="I3" s="220"/>
      <c r="J3" s="219"/>
      <c r="K3" s="220"/>
    </row>
    <row r="4" spans="1:11" s="205" customFormat="1" ht="38.25" customHeight="1" x14ac:dyDescent="0.2">
      <c r="A4" s="210" t="s">
        <v>175</v>
      </c>
      <c r="B4" s="211" t="s">
        <v>347</v>
      </c>
      <c r="C4" s="211" t="s">
        <v>352</v>
      </c>
      <c r="D4" s="212" t="s">
        <v>353</v>
      </c>
      <c r="E4" s="213"/>
      <c r="F4" s="213"/>
      <c r="G4" s="212" t="s">
        <v>178</v>
      </c>
      <c r="H4" s="213" t="s">
        <v>40</v>
      </c>
      <c r="I4" s="213" t="s">
        <v>173</v>
      </c>
      <c r="J4" s="213" t="s">
        <v>174</v>
      </c>
      <c r="K4" s="213" t="s">
        <v>34</v>
      </c>
    </row>
    <row r="5" spans="1:11" s="206" customFormat="1" x14ac:dyDescent="0.2">
      <c r="A5" s="214" t="s">
        <v>176</v>
      </c>
      <c r="B5" s="282">
        <f>Basisdaten!C23+Basisdaten!C24+Basisdaten!C26+Basisdaten!C27+Basisdaten!C34+Basisdaten!C35+Basisdaten!C41+Basisdaten!C42+Basisdaten!C44+Basisdaten!C46</f>
        <v>0</v>
      </c>
      <c r="C5" s="282">
        <f>Basisdaten!C52+Basisdaten!C58+Basisdaten!C59+Basisdaten!C60+Basisdaten!C61+Basisdaten!C69+Basisdaten!C70+Basisdaten!C73-Basisdaten!C74-Basisdaten!C75+Basisdaten!C76</f>
        <v>0</v>
      </c>
      <c r="D5" s="209" t="e">
        <f>C5/B5</f>
        <v>#DIV/0!</v>
      </c>
      <c r="E5" s="284"/>
      <c r="F5" s="284"/>
      <c r="G5" s="209" t="e">
        <f>D5</f>
        <v>#DIV/0!</v>
      </c>
      <c r="H5" s="287" t="e">
        <f>G5*100</f>
        <v>#DIV/0!</v>
      </c>
      <c r="I5" s="297"/>
      <c r="J5" s="297"/>
      <c r="K5" s="286" t="e">
        <f>(IF(H5&lt;90,1,IF(H5&lt;93,2-(93-H5)*(1/3),IF(H5&lt;95.5,3-(95.5-H5)*(1/2.5),IF(H5&lt;97.5,4-(97.5-H5)*(1/2),IF(H5&lt;99,5-(99-H5)*(1/1.5),IF(H5&lt;100,6-(100-H5)*(1/1),IF(H5&lt;103,6,IF(H5&lt;110,6-(H5-103)*(1/7),IF(H5&lt;120,5-(H5-110)*(1/10),4))))))))))</f>
        <v>#DIV/0!</v>
      </c>
    </row>
    <row r="6" spans="1:11" ht="21.95" customHeight="1" x14ac:dyDescent="0.2">
      <c r="I6" s="298"/>
      <c r="J6" s="298"/>
    </row>
    <row r="7" spans="1:11" ht="16.5" x14ac:dyDescent="0.2">
      <c r="A7" s="217" t="s">
        <v>179</v>
      </c>
      <c r="B7" s="218" t="s">
        <v>66</v>
      </c>
      <c r="C7" s="219"/>
      <c r="D7" s="219"/>
      <c r="E7" s="219"/>
      <c r="F7" s="219"/>
      <c r="G7" s="219"/>
      <c r="H7" s="219"/>
      <c r="I7" s="299"/>
      <c r="J7" s="299"/>
      <c r="K7" s="219"/>
    </row>
    <row r="8" spans="1:11" ht="42" customHeight="1" x14ac:dyDescent="0.2">
      <c r="A8" s="210" t="s">
        <v>175</v>
      </c>
      <c r="B8" s="212" t="s">
        <v>355</v>
      </c>
      <c r="C8" s="211" t="s">
        <v>356</v>
      </c>
      <c r="D8" s="211" t="s">
        <v>360</v>
      </c>
      <c r="E8" s="221"/>
      <c r="F8" s="221"/>
      <c r="G8" s="222" t="s">
        <v>178</v>
      </c>
      <c r="H8" s="211" t="s">
        <v>40</v>
      </c>
      <c r="I8" s="300" t="s">
        <v>173</v>
      </c>
      <c r="J8" s="301" t="s">
        <v>174</v>
      </c>
      <c r="K8" s="223" t="s">
        <v>34</v>
      </c>
    </row>
    <row r="9" spans="1:11" x14ac:dyDescent="0.2">
      <c r="A9" s="214" t="s">
        <v>176</v>
      </c>
      <c r="B9" s="394">
        <f>Basisdaten!C51-Basisdaten!C22+Basisdaten!C26+Basisdaten!C34-Basisdaten!C69+Basisdaten!C36+Basisdaten!C37+Basisdaten!C38-Basisdaten!C71+Basisdaten!C43+Basisdaten!C47-Basisdaten!C74+Basisdaten!C48-Basisdaten!C75-Basisdaten!C68</f>
        <v>0</v>
      </c>
      <c r="C9" s="282">
        <f>+AVERAGE(Basisdaten!C88-Basisdaten!C99,Basisdaten!D88-Basisdaten!D99,Basisdaten!E88-Basisdaten!E99)</f>
        <v>0</v>
      </c>
      <c r="D9" s="224" t="e">
        <f>B9/C9</f>
        <v>#DIV/0!</v>
      </c>
      <c r="E9" s="284"/>
      <c r="F9" s="284"/>
      <c r="G9" s="209" t="e">
        <f>D9</f>
        <v>#DIV/0!</v>
      </c>
      <c r="H9" s="287" t="e">
        <f>G9*100</f>
        <v>#DIV/0!</v>
      </c>
      <c r="I9" s="302"/>
      <c r="J9" s="302"/>
      <c r="K9" s="287" t="e">
        <f>IF(H9&lt;25,1,IF(H9&lt;100,6-(100-H9)*(5/75),6))</f>
        <v>#DIV/0!</v>
      </c>
    </row>
    <row r="10" spans="1:11" ht="21.95" customHeight="1" x14ac:dyDescent="0.2">
      <c r="A10" s="225"/>
      <c r="B10" s="226"/>
      <c r="C10" s="227"/>
      <c r="E10" s="228"/>
      <c r="I10" s="298"/>
      <c r="J10" s="298"/>
    </row>
    <row r="11" spans="1:11" ht="16.5" x14ac:dyDescent="0.2">
      <c r="A11" s="217" t="s">
        <v>180</v>
      </c>
      <c r="B11" s="229" t="s">
        <v>38</v>
      </c>
      <c r="C11" s="230"/>
      <c r="D11" s="219"/>
      <c r="E11" s="231"/>
      <c r="F11" s="219"/>
      <c r="G11" s="219"/>
      <c r="H11" s="219"/>
      <c r="I11" s="299"/>
      <c r="J11" s="299"/>
      <c r="K11" s="219"/>
    </row>
    <row r="12" spans="1:11" ht="42.75" customHeight="1" x14ac:dyDescent="0.2">
      <c r="A12" s="210" t="s">
        <v>175</v>
      </c>
      <c r="B12" s="232" t="s">
        <v>239</v>
      </c>
      <c r="C12" s="232" t="s">
        <v>268</v>
      </c>
      <c r="D12" s="232" t="s">
        <v>269</v>
      </c>
      <c r="E12" s="395" t="s">
        <v>363</v>
      </c>
      <c r="F12" s="232" t="s">
        <v>343</v>
      </c>
      <c r="G12" s="233" t="s">
        <v>178</v>
      </c>
      <c r="H12" s="212" t="s">
        <v>40</v>
      </c>
      <c r="I12" s="301" t="s">
        <v>173</v>
      </c>
      <c r="J12" s="301"/>
      <c r="K12" s="223" t="s">
        <v>34</v>
      </c>
    </row>
    <row r="13" spans="1:11" x14ac:dyDescent="0.2">
      <c r="A13" s="214" t="s">
        <v>176</v>
      </c>
      <c r="B13" s="282">
        <f>Basisdaten!D105-Basisdaten!D111-Basisdaten!D102</f>
        <v>0</v>
      </c>
      <c r="C13" s="282">
        <f>Basisdaten!C105-Basisdaten!C111-Basisdaten!C102</f>
        <v>0</v>
      </c>
      <c r="D13" s="284">
        <f>+C13-B13</f>
        <v>0</v>
      </c>
      <c r="E13" s="394">
        <f>Basisdaten!C23+Basisdaten!C24-Basisdaten!C25+Basisdaten!C27-Basisdaten!C33+Basisdaten!C35-Basisdaten!C36-Basisdaten!C37-Basisdaten!C38+Basisdaten!C41+Basisdaten!C42+Basisdaten!C45+Basisdaten!C46</f>
        <v>0</v>
      </c>
      <c r="F13" s="224" t="e">
        <f>(D13/E13)</f>
        <v>#DIV/0!</v>
      </c>
      <c r="G13" s="234" t="e">
        <f>F13</f>
        <v>#DIV/0!</v>
      </c>
      <c r="H13" s="286" t="e">
        <f>G13*100</f>
        <v>#DIV/0!</v>
      </c>
      <c r="I13" s="302"/>
      <c r="J13" s="297"/>
      <c r="K13" s="287" t="e">
        <f>(IF(H13&lt;0,6,IF(H13&lt;5,6-(H13-0)*(5/5),1)))</f>
        <v>#DIV/0!</v>
      </c>
    </row>
    <row r="14" spans="1:11" ht="21.95" customHeight="1" x14ac:dyDescent="0.2">
      <c r="A14" s="235"/>
      <c r="B14" s="236"/>
      <c r="C14" s="236"/>
      <c r="D14" s="236"/>
      <c r="E14" s="236"/>
      <c r="F14" s="237"/>
      <c r="G14" s="236"/>
      <c r="H14" s="236"/>
      <c r="I14" s="303"/>
      <c r="J14" s="298"/>
    </row>
    <row r="15" spans="1:11" ht="16.5" x14ac:dyDescent="0.2">
      <c r="A15" s="217" t="s">
        <v>181</v>
      </c>
      <c r="B15" s="229" t="s">
        <v>67</v>
      </c>
      <c r="C15" s="230"/>
      <c r="D15" s="219"/>
      <c r="E15" s="231"/>
      <c r="F15" s="219"/>
      <c r="G15" s="219"/>
      <c r="H15" s="219"/>
      <c r="I15" s="299"/>
      <c r="J15" s="299"/>
      <c r="K15" s="219"/>
    </row>
    <row r="16" spans="1:11" ht="27.95" customHeight="1" x14ac:dyDescent="0.2">
      <c r="A16" s="210" t="s">
        <v>175</v>
      </c>
      <c r="B16" s="211" t="s">
        <v>240</v>
      </c>
      <c r="C16" s="211" t="s">
        <v>241</v>
      </c>
      <c r="D16" s="238" t="s">
        <v>242</v>
      </c>
      <c r="E16" s="222"/>
      <c r="F16" s="212"/>
      <c r="G16" s="233" t="s">
        <v>178</v>
      </c>
      <c r="H16" s="212" t="s">
        <v>40</v>
      </c>
      <c r="I16" s="301"/>
      <c r="J16" s="301"/>
      <c r="K16" s="223" t="s">
        <v>34</v>
      </c>
    </row>
    <row r="17" spans="1:11" x14ac:dyDescent="0.2">
      <c r="A17" s="214" t="s">
        <v>176</v>
      </c>
      <c r="B17" s="282">
        <f>Basisdaten!C28+Basisdaten!C31+Basisdaten!C32-Basisdaten!C62-Basisdaten!C63-Basisdaten!C64-Basisdaten!C65-Basisdaten!C66-Basisdaten!C67</f>
        <v>0</v>
      </c>
      <c r="C17" s="282">
        <f>Basisdaten!C53+Basisdaten!C54+Basisdaten!C55+Basisdaten!C56+Basisdaten!C57</f>
        <v>0</v>
      </c>
      <c r="D17" s="224" t="e">
        <f>B17/C17</f>
        <v>#DIV/0!</v>
      </c>
      <c r="E17" s="283"/>
      <c r="F17" s="288"/>
      <c r="G17" s="234" t="e">
        <f>D17</f>
        <v>#DIV/0!</v>
      </c>
      <c r="H17" s="287" t="e">
        <f>G17*100</f>
        <v>#DIV/0!</v>
      </c>
      <c r="I17" s="297"/>
      <c r="J17" s="297"/>
      <c r="K17" s="286" t="e">
        <f>(IF(H17&lt;0,6,IF(H17&lt;4,6-(H17-0)*(1/4),IF(H17&lt;7,5-(H17-4)*(1/3),IF(H17&lt;13,4-(H17-7)*(3/6),1)))))</f>
        <v>#DIV/0!</v>
      </c>
    </row>
    <row r="18" spans="1:11" ht="21.95" customHeight="1" x14ac:dyDescent="0.2">
      <c r="A18" s="246"/>
      <c r="B18" s="239"/>
      <c r="C18" s="240"/>
      <c r="D18" s="241"/>
      <c r="E18" s="240"/>
      <c r="G18" s="242"/>
      <c r="I18" s="298"/>
      <c r="J18" s="298"/>
    </row>
    <row r="19" spans="1:11" ht="16.5" x14ac:dyDescent="0.2">
      <c r="A19" s="217" t="s">
        <v>182</v>
      </c>
      <c r="B19" s="229" t="s">
        <v>260</v>
      </c>
      <c r="C19" s="230"/>
      <c r="D19" s="219"/>
      <c r="E19" s="231"/>
      <c r="F19" s="219"/>
      <c r="G19" s="219"/>
      <c r="H19" s="219"/>
      <c r="I19" s="299"/>
      <c r="J19" s="299"/>
      <c r="K19" s="219"/>
    </row>
    <row r="20" spans="1:11" ht="53.25" customHeight="1" x14ac:dyDescent="0.2">
      <c r="A20" s="210" t="s">
        <v>175</v>
      </c>
      <c r="B20" s="213" t="s">
        <v>270</v>
      </c>
      <c r="C20" s="233" t="s">
        <v>344</v>
      </c>
      <c r="D20" s="213" t="s">
        <v>345</v>
      </c>
      <c r="E20" s="213" t="s">
        <v>346</v>
      </c>
      <c r="F20" s="222"/>
      <c r="G20" s="233" t="s">
        <v>178</v>
      </c>
      <c r="H20" s="245" t="s">
        <v>40</v>
      </c>
      <c r="I20" s="318" t="s">
        <v>256</v>
      </c>
      <c r="J20" s="318" t="s">
        <v>257</v>
      </c>
      <c r="K20" s="223" t="s">
        <v>34</v>
      </c>
    </row>
    <row r="21" spans="1:11" x14ac:dyDescent="0.2">
      <c r="A21" s="214" t="s">
        <v>176</v>
      </c>
      <c r="B21" s="284" t="e">
        <f>(Basisdaten!D23+Basisdaten!D24-Basisdaten!D25+Basisdaten!D27-Basisdaten!D33+Basisdaten!D35-Basisdaten!D36-Basisdaten!D37-Basisdaten!D38+Basisdaten!D41+Basisdaten!D42+Basisdaten!D45+Basisdaten!D46)/Basisdaten!D13</f>
        <v>#DIV/0!</v>
      </c>
      <c r="C21" s="283" t="e">
        <f>(Basisdaten!C23+Basisdaten!C24-Basisdaten!C25+Basisdaten!C27-Basisdaten!C33+Basisdaten!C35-Basisdaten!C36-Basisdaten!C37-Basisdaten!C38+Basisdaten!C41+Basisdaten!C42+Basisdaten!C45+Basisdaten!C46)/Basisdaten!C13</f>
        <v>#DIV/0!</v>
      </c>
      <c r="D21" s="284" t="e">
        <f>C21-B21</f>
        <v>#DIV/0!</v>
      </c>
      <c r="E21" s="224" t="e">
        <f>+D21/B21</f>
        <v>#DIV/0!</v>
      </c>
      <c r="F21" s="283"/>
      <c r="G21" s="224" t="e">
        <f>E21</f>
        <v>#DIV/0!</v>
      </c>
      <c r="H21" s="287" t="e">
        <f>G21*100</f>
        <v>#DIV/0!</v>
      </c>
      <c r="I21" s="317">
        <f>Basisdaten!D13</f>
        <v>0</v>
      </c>
      <c r="J21" s="317">
        <f>Basisdaten!C13</f>
        <v>0</v>
      </c>
      <c r="K21" s="286" t="e">
        <f>IF(H21&lt;1,6,IF(H21&lt;6,6-(H21-1)*(5/5),1))</f>
        <v>#DIV/0!</v>
      </c>
    </row>
    <row r="22" spans="1:11" ht="21.95" customHeight="1" x14ac:dyDescent="0.2">
      <c r="A22" s="247"/>
      <c r="B22" s="243"/>
      <c r="C22" s="244"/>
      <c r="D22" s="243"/>
      <c r="E22" s="242"/>
      <c r="F22" s="243"/>
      <c r="I22" s="298"/>
      <c r="J22" s="298"/>
    </row>
    <row r="23" spans="1:11" ht="16.5" x14ac:dyDescent="0.2">
      <c r="A23" s="217" t="s">
        <v>183</v>
      </c>
      <c r="B23" s="229" t="s">
        <v>45</v>
      </c>
      <c r="C23" s="230"/>
      <c r="D23" s="219"/>
      <c r="E23" s="231"/>
      <c r="F23" s="219"/>
      <c r="G23" s="219"/>
      <c r="H23" s="219"/>
      <c r="I23" s="299"/>
      <c r="J23" s="299"/>
      <c r="K23" s="219"/>
    </row>
    <row r="24" spans="1:11" ht="46.5" customHeight="1" x14ac:dyDescent="0.2">
      <c r="A24" s="251" t="s">
        <v>175</v>
      </c>
      <c r="B24" s="211" t="s">
        <v>364</v>
      </c>
      <c r="C24" s="211" t="s">
        <v>365</v>
      </c>
      <c r="D24" s="211" t="s">
        <v>367</v>
      </c>
      <c r="E24" s="395" t="s">
        <v>363</v>
      </c>
      <c r="F24" s="213" t="s">
        <v>184</v>
      </c>
      <c r="G24" s="233" t="s">
        <v>178</v>
      </c>
      <c r="H24" s="212" t="s">
        <v>40</v>
      </c>
      <c r="I24" s="301"/>
      <c r="J24" s="301"/>
      <c r="K24" s="223" t="s">
        <v>34</v>
      </c>
    </row>
    <row r="25" spans="1:11" x14ac:dyDescent="0.2">
      <c r="A25" s="249" t="s">
        <v>176</v>
      </c>
      <c r="B25" s="289">
        <f>Basisdaten!C88-Basisdaten!C99</f>
        <v>0</v>
      </c>
      <c r="C25" s="289">
        <f>Basisdaten!D88-Basisdaten!D99</f>
        <v>0</v>
      </c>
      <c r="D25" s="289">
        <f>Basisdaten!E88-Basisdaten!E99</f>
        <v>0</v>
      </c>
      <c r="E25" s="394">
        <f>Basisdaten!C23+Basisdaten!C24-Basisdaten!C25+Basisdaten!C27-Basisdaten!C33+Basisdaten!C35-Basisdaten!C36-Basisdaten!C37-Basisdaten!C38+Basisdaten!C41+Basisdaten!C42+Basisdaten!C45+Basisdaten!C46</f>
        <v>0</v>
      </c>
      <c r="F25" s="250" t="e">
        <f>(B25+C25+D25)/(3*E25)</f>
        <v>#DIV/0!</v>
      </c>
      <c r="G25" s="250" t="e">
        <f>F25</f>
        <v>#DIV/0!</v>
      </c>
      <c r="H25" s="279" t="e">
        <f>G25*100</f>
        <v>#DIV/0!</v>
      </c>
      <c r="I25" s="304"/>
      <c r="J25" s="305"/>
      <c r="K25" s="280" t="e">
        <f>(IF(H25&lt;0,1,IF(H25&lt;3,4-(3-H25)*(1/1),IF(H25&lt;7,6-(7-H25)*(1/2),IF(H25&lt;10,6,IF(H25&lt;14,6-(H25-10)*(1/2),IF(H25&lt;17,4-(H25-14)*(1/1),1)))))))</f>
        <v>#DIV/0!</v>
      </c>
    </row>
    <row r="26" spans="1:11" ht="21.95" customHeight="1" x14ac:dyDescent="0.2">
      <c r="A26" s="81"/>
      <c r="B26" s="248"/>
      <c r="C26" s="248"/>
      <c r="D26" s="248"/>
      <c r="E26" s="248"/>
      <c r="F26" s="248"/>
      <c r="G26" s="81"/>
      <c r="I26" s="306"/>
      <c r="J26" s="306"/>
    </row>
    <row r="27" spans="1:11" ht="16.5" x14ac:dyDescent="0.2">
      <c r="A27" s="217" t="s">
        <v>185</v>
      </c>
      <c r="B27" s="229" t="s">
        <v>39</v>
      </c>
      <c r="C27" s="230"/>
      <c r="D27" s="219"/>
      <c r="E27" s="231"/>
      <c r="F27" s="219"/>
      <c r="G27" s="219"/>
      <c r="H27" s="219"/>
      <c r="I27" s="299"/>
      <c r="J27" s="299"/>
      <c r="K27" s="219"/>
    </row>
    <row r="28" spans="1:11" ht="42.75" customHeight="1" x14ac:dyDescent="0.2">
      <c r="A28" s="210" t="s">
        <v>175</v>
      </c>
      <c r="B28" s="254" t="s">
        <v>186</v>
      </c>
      <c r="C28" s="254" t="s">
        <v>187</v>
      </c>
      <c r="D28" s="254" t="s">
        <v>195</v>
      </c>
      <c r="E28" s="254"/>
      <c r="F28" s="212"/>
      <c r="G28" s="223" t="s">
        <v>178</v>
      </c>
      <c r="H28" s="223" t="s">
        <v>40</v>
      </c>
      <c r="I28" s="301"/>
      <c r="J28" s="301"/>
      <c r="K28" s="223" t="s">
        <v>34</v>
      </c>
    </row>
    <row r="29" spans="1:11" x14ac:dyDescent="0.2">
      <c r="A29" s="214" t="s">
        <v>176</v>
      </c>
      <c r="B29" s="284">
        <f>Basisdaten!C17+Basisdaten!C18</f>
        <v>0</v>
      </c>
      <c r="C29" s="284">
        <f>Basisdaten!C53+Basisdaten!C54</f>
        <v>0</v>
      </c>
      <c r="D29" s="234" t="e">
        <f>(B29-C29)/C29</f>
        <v>#DIV/0!</v>
      </c>
      <c r="E29" s="282"/>
      <c r="F29" s="284"/>
      <c r="G29" s="234" t="e">
        <f>D29</f>
        <v>#DIV/0!</v>
      </c>
      <c r="H29" s="287" t="e">
        <f>G29*100</f>
        <v>#DIV/0!</v>
      </c>
      <c r="I29" s="297"/>
      <c r="J29" s="297"/>
      <c r="K29" s="286" t="e">
        <f>(IF(H29&lt;-10,4,IF(H29&lt;-1,6-(-1-H29)*(2/9),IF(H29&lt;1,6,IF(H29&lt;5,6-(H29-1)*(5/4),1)))))</f>
        <v>#DIV/0!</v>
      </c>
    </row>
    <row r="30" spans="1:11" ht="21.95" customHeight="1" x14ac:dyDescent="0.2">
      <c r="A30" s="81"/>
      <c r="B30" s="81"/>
      <c r="C30" s="252"/>
      <c r="D30" s="253"/>
      <c r="E30" s="252"/>
      <c r="G30" s="106"/>
      <c r="I30" s="298"/>
      <c r="J30" s="298"/>
    </row>
    <row r="31" spans="1:11" ht="16.5" x14ac:dyDescent="0.2">
      <c r="A31" s="217" t="s">
        <v>188</v>
      </c>
      <c r="B31" s="229" t="s">
        <v>54</v>
      </c>
      <c r="C31" s="230"/>
      <c r="D31" s="219"/>
      <c r="E31" s="231"/>
      <c r="F31" s="219"/>
      <c r="G31" s="219"/>
      <c r="H31" s="219"/>
      <c r="I31" s="299"/>
      <c r="J31" s="299"/>
      <c r="K31" s="219"/>
    </row>
    <row r="32" spans="1:11" ht="27.95" customHeight="1" x14ac:dyDescent="0.2">
      <c r="A32" s="258" t="s">
        <v>175</v>
      </c>
      <c r="B32" s="233" t="s">
        <v>245</v>
      </c>
      <c r="C32" s="233" t="s">
        <v>561</v>
      </c>
      <c r="D32" s="233" t="s">
        <v>562</v>
      </c>
      <c r="E32" s="310" t="s">
        <v>246</v>
      </c>
      <c r="F32" s="222"/>
      <c r="G32" s="212" t="s">
        <v>178</v>
      </c>
      <c r="H32" s="222" t="s">
        <v>40</v>
      </c>
      <c r="I32" s="295" t="s">
        <v>173</v>
      </c>
      <c r="J32" s="295"/>
      <c r="K32" s="222" t="s">
        <v>34</v>
      </c>
    </row>
    <row r="33" spans="1:11" x14ac:dyDescent="0.2">
      <c r="A33" s="256" t="s">
        <v>176</v>
      </c>
      <c r="B33" s="255">
        <f>Basisdaten!C29+Basisdaten!C30</f>
        <v>0</v>
      </c>
      <c r="C33" s="255">
        <f>Basisdaten!C107-Basisdaten!C108+Basisdaten!C109-Basisdaten!C110-Basisdaten!C111</f>
        <v>0</v>
      </c>
      <c r="D33" s="255">
        <f>Basisdaten!D107-Basisdaten!D108+Basisdaten!D109-Basisdaten!D110-Basisdaten!D111</f>
        <v>0</v>
      </c>
      <c r="E33" s="257" t="e">
        <f>B33/((C33+D33)/2)</f>
        <v>#DIV/0!</v>
      </c>
      <c r="F33" s="255"/>
      <c r="G33" s="257" t="e">
        <f>E33</f>
        <v>#DIV/0!</v>
      </c>
      <c r="H33" s="281" t="e">
        <f>G33*100</f>
        <v>#DIV/0!</v>
      </c>
      <c r="I33" s="296"/>
      <c r="J33" s="302"/>
      <c r="K33" s="281" t="e">
        <f>IF(H33&lt;2.5,6,IF(H33&gt;7.5,1,6-(H33-2.5)*(5/5)))</f>
        <v>#DIV/0!</v>
      </c>
    </row>
    <row r="34" spans="1:11" s="546" customFormat="1" ht="21.95" customHeight="1" x14ac:dyDescent="0.2">
      <c r="A34" s="545"/>
      <c r="G34" s="549"/>
      <c r="H34" s="549"/>
      <c r="I34" s="549"/>
      <c r="K34" s="549"/>
    </row>
    <row r="35" spans="1:11" s="546" customFormat="1" ht="16.5" x14ac:dyDescent="0.2">
      <c r="A35" s="550" t="s">
        <v>506</v>
      </c>
      <c r="B35" s="551" t="s">
        <v>445</v>
      </c>
      <c r="C35" s="552"/>
      <c r="D35" s="552"/>
      <c r="E35" s="552"/>
      <c r="F35" s="552"/>
      <c r="G35" s="553"/>
      <c r="H35" s="553"/>
      <c r="I35" s="553"/>
      <c r="J35" s="552"/>
      <c r="K35" s="553"/>
    </row>
    <row r="36" spans="1:11" s="558" customFormat="1" ht="27.95" customHeight="1" x14ac:dyDescent="0.2">
      <c r="A36" s="554" t="s">
        <v>175</v>
      </c>
      <c r="B36" s="555" t="s">
        <v>453</v>
      </c>
      <c r="C36" s="555" t="s">
        <v>454</v>
      </c>
      <c r="D36" s="556" t="s">
        <v>455</v>
      </c>
      <c r="E36" s="557"/>
      <c r="F36" s="557"/>
      <c r="G36" s="556" t="s">
        <v>178</v>
      </c>
      <c r="H36" s="557" t="s">
        <v>40</v>
      </c>
      <c r="I36" s="557"/>
      <c r="J36" s="557"/>
      <c r="K36" s="557" t="s">
        <v>34</v>
      </c>
    </row>
    <row r="37" spans="1:11" s="566" customFormat="1" x14ac:dyDescent="0.2">
      <c r="A37" s="559" t="s">
        <v>176</v>
      </c>
      <c r="B37" s="560">
        <f>Basisdaten!C105-Basisdaten!C111-Basisdaten!C102</f>
        <v>0</v>
      </c>
      <c r="C37" s="560">
        <f>Basisdaten!C52</f>
        <v>0</v>
      </c>
      <c r="D37" s="561" t="e">
        <f>B37/C37</f>
        <v>#DIV/0!</v>
      </c>
      <c r="E37" s="562"/>
      <c r="F37" s="562"/>
      <c r="G37" s="561" t="e">
        <f>D37</f>
        <v>#DIV/0!</v>
      </c>
      <c r="H37" s="563" t="e">
        <f>G37*100</f>
        <v>#DIV/0!</v>
      </c>
      <c r="I37" s="564"/>
      <c r="J37" s="564"/>
      <c r="K37" s="565" t="e">
        <f>IF(H37&lt;=50,6,IF(H37&lt;=100,6-(H37-50)*(1/50),IF(H37&lt;200,5-(H37-100)*(4/100),1)))</f>
        <v>#DIV/0!</v>
      </c>
    </row>
    <row r="38" spans="1:11" s="546" customFormat="1" ht="21.95" customHeight="1" x14ac:dyDescent="0.2">
      <c r="A38" s="584"/>
      <c r="B38" s="585"/>
      <c r="C38" s="585"/>
      <c r="D38" s="585"/>
      <c r="E38" s="585"/>
      <c r="F38" s="586"/>
      <c r="G38" s="585"/>
      <c r="H38" s="585"/>
      <c r="I38" s="587"/>
      <c r="J38" s="568"/>
    </row>
    <row r="39" spans="1:11" s="546" customFormat="1" ht="16.5" x14ac:dyDescent="0.2">
      <c r="A39" s="550" t="s">
        <v>507</v>
      </c>
      <c r="B39" s="577" t="s">
        <v>448</v>
      </c>
      <c r="C39" s="578"/>
      <c r="D39" s="552"/>
      <c r="E39" s="579"/>
      <c r="F39" s="552"/>
      <c r="G39" s="552"/>
      <c r="H39" s="552"/>
      <c r="I39" s="569"/>
      <c r="J39" s="569"/>
      <c r="K39" s="552"/>
    </row>
    <row r="40" spans="1:11" s="546" customFormat="1" ht="42" customHeight="1" x14ac:dyDescent="0.2">
      <c r="A40" s="554" t="s">
        <v>175</v>
      </c>
      <c r="B40" s="555" t="s">
        <v>560</v>
      </c>
      <c r="C40" s="580" t="s">
        <v>352</v>
      </c>
      <c r="D40" s="588" t="s">
        <v>472</v>
      </c>
      <c r="E40" s="589"/>
      <c r="F40" s="556"/>
      <c r="G40" s="556" t="s">
        <v>178</v>
      </c>
      <c r="H40" s="557" t="s">
        <v>40</v>
      </c>
      <c r="I40" s="557"/>
      <c r="J40" s="557"/>
      <c r="K40" s="557" t="s">
        <v>34</v>
      </c>
    </row>
    <row r="41" spans="1:11" s="546" customFormat="1" x14ac:dyDescent="0.2">
      <c r="A41" s="559" t="s">
        <v>176</v>
      </c>
      <c r="B41" s="560">
        <f>Basisdaten!C106+Basisdaten!C107-Basisdaten!C108-Basisdaten!C110+Basisdaten!C109-Basisdaten!C111</f>
        <v>0</v>
      </c>
      <c r="C41" s="282">
        <f>Basisdaten!C52+Basisdaten!C58+Basisdaten!C59+Basisdaten!C60+Basisdaten!C61+Basisdaten!C69+Basisdaten!C70+Basisdaten!C73-Basisdaten!C74-Basisdaten!C75+Basisdaten!C76</f>
        <v>0</v>
      </c>
      <c r="D41" s="572" t="e">
        <f>B41/C41</f>
        <v>#DIV/0!</v>
      </c>
      <c r="E41" s="590"/>
      <c r="F41" s="591"/>
      <c r="G41" s="583" t="e">
        <f>D41</f>
        <v>#DIV/0!</v>
      </c>
      <c r="H41" s="563" t="e">
        <f>G41*100</f>
        <v>#DIV/0!</v>
      </c>
      <c r="I41" s="564"/>
      <c r="J41" s="564"/>
      <c r="K41" s="565" t="e">
        <f>IF(H41&lt;25,6,IF(H41&lt;125,6-(H41-25)*(2/100),IF(H41&lt;200,4-(H41-125)*(3/75),1)))</f>
        <v>#DIV/0!</v>
      </c>
    </row>
  </sheetData>
  <phoneticPr fontId="0" type="noConversion"/>
  <printOptions horizontalCentered="1"/>
  <pageMargins left="0.39370078740157483" right="0.39370078740157483" top="0.78740157480314965" bottom="0.78740157480314965" header="0.51181102362204722" footer="0.51181102362204722"/>
  <pageSetup paperSize="9" scale="53"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vt:i4>
      </vt:variant>
    </vt:vector>
  </HeadingPairs>
  <TitlesOfParts>
    <vt:vector size="20" baseType="lpstr">
      <vt:lpstr>Einführung  </vt:lpstr>
      <vt:lpstr>Basisdaten</vt:lpstr>
      <vt:lpstr>Kommentare</vt:lpstr>
      <vt:lpstr>Notentafeln IDHEAP</vt:lpstr>
      <vt:lpstr>Kennzahlentabelle IDHEAP</vt:lpstr>
      <vt:lpstr>Kennzahlenberechnung IDHEAP</vt:lpstr>
      <vt:lpstr>Notentafeln HRM2</vt:lpstr>
      <vt:lpstr>Kennzahlentabelle HRM2</vt:lpstr>
      <vt:lpstr>Kennzahlenberechnung HRM2</vt:lpstr>
      <vt:lpstr>'Einführung  '!Zone_d_impression</vt:lpstr>
      <vt:lpstr>'Eingabe+Kontrolle'!Zone_d_impression</vt:lpstr>
      <vt:lpstr>FkF!Zone_d_impression</vt:lpstr>
      <vt:lpstr>'FkF (HRM2)'!Zone_d_impression</vt:lpstr>
      <vt:lpstr>'Kennzahlenberechnung HRM2'!Zone_d_impression</vt:lpstr>
      <vt:lpstr>'Kennzahlenberechnung IDHEAP'!Zone_d_impression</vt:lpstr>
      <vt:lpstr>'Kennzahlentabelle HRM2'!Zone_d_impression</vt:lpstr>
      <vt:lpstr>'Kennzahlentabelle IDHEAP'!Zone_d_impression</vt:lpstr>
      <vt:lpstr>Kommentare!Zone_d_impression</vt:lpstr>
      <vt:lpstr>'Notentafeln HRM2'!Zone_d_impression</vt:lpstr>
      <vt:lpstr>'Notentafeln IDHEAP'!Zone_d_impression</vt:lpstr>
    </vt:vector>
  </TitlesOfParts>
  <Company>IDHEAP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Service Informatique</dc:creator>
  <cp:lastModifiedBy>Evelyn Munier</cp:lastModifiedBy>
  <cp:lastPrinted>2018-04-09T15:23:13Z</cp:lastPrinted>
  <dcterms:created xsi:type="dcterms:W3CDTF">2000-06-26T09:18:15Z</dcterms:created>
  <dcterms:modified xsi:type="dcterms:W3CDTF">2020-10-01T13:10:02Z</dcterms:modified>
</cp:coreProperties>
</file>